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D1D7" lockStructure="1" lockWindows="1"/>
  <bookViews>
    <workbookView xWindow="120" yWindow="60" windowWidth="28635" windowHeight="12780"/>
  </bookViews>
  <sheets>
    <sheet name="Table" sheetId="6" r:id="rId1"/>
    <sheet name="Fixtures" sheetId="2" r:id="rId2"/>
    <sheet name="Results" sheetId="3" state="hidden" r:id="rId3"/>
    <sheet name="Form" sheetId="4" state="hidden" r:id="rId4"/>
    <sheet name="Grid" sheetId="5" r:id="rId5"/>
  </sheets>
  <calcPr calcId="145621"/>
</workbook>
</file>

<file path=xl/calcChain.xml><?xml version="1.0" encoding="utf-8"?>
<calcChain xmlns="http://schemas.openxmlformats.org/spreadsheetml/2006/main">
  <c r="T52" i="2" l="1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42" i="2"/>
  <c r="T43" i="2"/>
  <c r="T44" i="2"/>
  <c r="T45" i="2"/>
  <c r="T46" i="2"/>
  <c r="T47" i="2"/>
  <c r="T48" i="2"/>
  <c r="T49" i="2"/>
  <c r="T50" i="2"/>
  <c r="T51" i="2"/>
  <c r="T32" i="2"/>
  <c r="T33" i="2"/>
  <c r="T34" i="2"/>
  <c r="T35" i="2"/>
  <c r="T36" i="2"/>
  <c r="T37" i="2"/>
  <c r="T38" i="2"/>
  <c r="T39" i="2"/>
  <c r="T40" i="2"/>
  <c r="T41" i="2"/>
  <c r="T22" i="2"/>
  <c r="T23" i="2"/>
  <c r="T24" i="2"/>
  <c r="T25" i="2"/>
  <c r="T26" i="2"/>
  <c r="T27" i="2"/>
  <c r="T28" i="2"/>
  <c r="T29" i="2"/>
  <c r="T30" i="2"/>
  <c r="T3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T12" i="2"/>
  <c r="T13" i="2"/>
  <c r="T14" i="2"/>
  <c r="T15" i="2"/>
  <c r="T16" i="2"/>
  <c r="T17" i="2"/>
  <c r="T18" i="2"/>
  <c r="T19" i="2"/>
  <c r="T20" i="2"/>
  <c r="T21" i="2"/>
  <c r="C19" i="2"/>
  <c r="D19" i="2"/>
  <c r="C20" i="2"/>
  <c r="D20" i="2"/>
  <c r="C21" i="2"/>
  <c r="D2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T3" i="2"/>
  <c r="T4" i="2"/>
  <c r="T5" i="2"/>
  <c r="T6" i="2"/>
  <c r="T7" i="2"/>
  <c r="T8" i="2"/>
  <c r="T9" i="2"/>
  <c r="T10" i="2"/>
  <c r="T11" i="2"/>
  <c r="T2" i="2"/>
  <c r="E2" i="2"/>
  <c r="E11" i="2"/>
  <c r="E4" i="2"/>
  <c r="E6" i="2"/>
  <c r="E8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2" i="2"/>
  <c r="D2" i="2"/>
  <c r="D3" i="2"/>
  <c r="C3" i="2"/>
  <c r="D2" i="4"/>
  <c r="F5" i="2" s="1"/>
  <c r="E2" i="4"/>
  <c r="F2" i="4"/>
  <c r="F11" i="2" s="1"/>
  <c r="G2" i="4"/>
  <c r="F8" i="2" s="1"/>
  <c r="H2" i="4"/>
  <c r="F3" i="2" s="1"/>
  <c r="I2" i="4"/>
  <c r="F4" i="2" s="1"/>
  <c r="J2" i="4"/>
  <c r="E3" i="2" s="1"/>
  <c r="K2" i="4"/>
  <c r="E9" i="2" s="1"/>
  <c r="L2" i="4"/>
  <c r="F10" i="2" s="1"/>
  <c r="M2" i="4"/>
  <c r="N2" i="4"/>
  <c r="E10" i="2" s="1"/>
  <c r="G10" i="2" s="1"/>
  <c r="O2" i="4"/>
  <c r="P2" i="4"/>
  <c r="F9" i="2" s="1"/>
  <c r="Q2" i="4"/>
  <c r="E5" i="2" s="1"/>
  <c r="R2" i="4"/>
  <c r="F6" i="2" s="1"/>
  <c r="S2" i="4"/>
  <c r="F2" i="2" s="1"/>
  <c r="T2" i="4"/>
  <c r="F7" i="2" s="1"/>
  <c r="U2" i="4"/>
  <c r="V2" i="4"/>
  <c r="E7" i="2" s="1"/>
  <c r="C2" i="4"/>
  <c r="G11" i="2" l="1"/>
  <c r="I11" i="2" s="1"/>
  <c r="L11" i="2" s="1"/>
  <c r="G7" i="2"/>
  <c r="I7" i="2" s="1"/>
  <c r="L7" i="2" s="1"/>
  <c r="G3" i="2"/>
  <c r="I3" i="2" s="1"/>
  <c r="L3" i="2" s="1"/>
  <c r="H8" i="2"/>
  <c r="K8" i="2" s="1"/>
  <c r="N8" i="2" s="1"/>
  <c r="H4" i="2"/>
  <c r="K4" i="2" s="1"/>
  <c r="N4" i="2" s="1"/>
  <c r="G9" i="2"/>
  <c r="I9" i="2" s="1"/>
  <c r="L9" i="2" s="1"/>
  <c r="G5" i="2"/>
  <c r="I5" i="2" s="1"/>
  <c r="L5" i="2" s="1"/>
  <c r="H6" i="2"/>
  <c r="K6" i="2" s="1"/>
  <c r="N6" i="2" s="1"/>
  <c r="I10" i="2"/>
  <c r="L10" i="2" s="1"/>
  <c r="J10" i="2"/>
  <c r="M10" i="2" s="1"/>
  <c r="H10" i="2"/>
  <c r="K10" i="2" s="1"/>
  <c r="N10" i="2" s="1"/>
  <c r="G8" i="2"/>
  <c r="G4" i="2"/>
  <c r="H2" i="2"/>
  <c r="K2" i="2" s="1"/>
  <c r="N2" i="2" s="1"/>
  <c r="H9" i="2"/>
  <c r="K9" i="2" s="1"/>
  <c r="N9" i="2" s="1"/>
  <c r="H5" i="2"/>
  <c r="K5" i="2" s="1"/>
  <c r="N5" i="2" s="1"/>
  <c r="G6" i="2"/>
  <c r="H11" i="2"/>
  <c r="K11" i="2" s="1"/>
  <c r="N11" i="2" s="1"/>
  <c r="H7" i="2"/>
  <c r="K7" i="2" s="1"/>
  <c r="N7" i="2" s="1"/>
  <c r="H3" i="2"/>
  <c r="K3" i="2" s="1"/>
  <c r="N3" i="2" s="1"/>
  <c r="J11" i="2"/>
  <c r="M11" i="2" s="1"/>
  <c r="G2" i="2"/>
  <c r="P11" i="2" l="1"/>
  <c r="Q11" i="2" s="1"/>
  <c r="R11" i="2" s="1"/>
  <c r="J3" i="2"/>
  <c r="M3" i="2" s="1"/>
  <c r="P3" i="2" s="1"/>
  <c r="P10" i="2"/>
  <c r="J5" i="2"/>
  <c r="M5" i="2" s="1"/>
  <c r="P5" i="2" s="1"/>
  <c r="J7" i="2"/>
  <c r="M7" i="2" s="1"/>
  <c r="P7" i="2" s="1"/>
  <c r="J9" i="2"/>
  <c r="M9" i="2" s="1"/>
  <c r="P9" i="2" s="1"/>
  <c r="I8" i="2"/>
  <c r="L8" i="2" s="1"/>
  <c r="J8" i="2"/>
  <c r="M8" i="2" s="1"/>
  <c r="I6" i="2"/>
  <c r="L6" i="2" s="1"/>
  <c r="J6" i="2"/>
  <c r="M6" i="2" s="1"/>
  <c r="I2" i="2"/>
  <c r="L2" i="2" s="1"/>
  <c r="J2" i="2"/>
  <c r="M2" i="2" s="1"/>
  <c r="I4" i="2"/>
  <c r="L4" i="2" s="1"/>
  <c r="J4" i="2"/>
  <c r="M4" i="2" s="1"/>
  <c r="P2" i="2" l="1"/>
  <c r="Q2" i="2" s="1"/>
  <c r="P8" i="2"/>
  <c r="Q8" i="2" s="1"/>
  <c r="R8" i="2" s="1"/>
  <c r="P4" i="2"/>
  <c r="Q4" i="2" s="1"/>
  <c r="Q5" i="2"/>
  <c r="R5" i="2" s="1"/>
  <c r="V5" i="2"/>
  <c r="Q9" i="2"/>
  <c r="R9" i="2" s="1"/>
  <c r="Q3" i="2"/>
  <c r="R3" i="2" s="1"/>
  <c r="Q7" i="2"/>
  <c r="R7" i="2" s="1"/>
  <c r="Q10" i="2"/>
  <c r="R10" i="2" s="1"/>
  <c r="P6" i="2"/>
  <c r="V11" i="2"/>
  <c r="V10" i="2" l="1"/>
  <c r="W10" i="2" s="1"/>
  <c r="V3" i="2"/>
  <c r="X3" i="2" s="1"/>
  <c r="V7" i="2"/>
  <c r="W7" i="2" s="1"/>
  <c r="V8" i="2"/>
  <c r="X8" i="2" s="1"/>
  <c r="V9" i="2"/>
  <c r="W9" i="2" s="1"/>
  <c r="R4" i="2"/>
  <c r="V4" i="2"/>
  <c r="W4" i="2" s="1"/>
  <c r="R2" i="2"/>
  <c r="V2" i="2"/>
  <c r="W2" i="2" s="1"/>
  <c r="W11" i="2"/>
  <c r="X11" i="2"/>
  <c r="W5" i="2"/>
  <c r="X5" i="2"/>
  <c r="Q6" i="2"/>
  <c r="R6" i="2" s="1"/>
  <c r="X10" i="2" l="1"/>
  <c r="W8" i="2"/>
  <c r="X7" i="2"/>
  <c r="W3" i="2"/>
  <c r="X9" i="2"/>
  <c r="X2" i="2"/>
  <c r="X4" i="2"/>
  <c r="V6" i="2"/>
  <c r="W6" i="2" l="1"/>
  <c r="X6" i="2"/>
  <c r="M40" i="3" l="1"/>
  <c r="AH4" i="3" s="1"/>
  <c r="V40" i="3"/>
  <c r="AQ4" i="3" s="1"/>
  <c r="T40" i="3"/>
  <c r="AO4" i="3" s="1"/>
  <c r="Q40" i="3"/>
  <c r="AL4" i="3" s="1"/>
  <c r="O40" i="3"/>
  <c r="AJ4" i="3" s="1"/>
  <c r="U40" i="3"/>
  <c r="AP4" i="3" s="1"/>
  <c r="N40" i="3"/>
  <c r="AI4" i="3" s="1"/>
  <c r="S40" i="3"/>
  <c r="AN4" i="3" s="1"/>
  <c r="R40" i="3"/>
  <c r="AM4" i="3" s="1"/>
  <c r="P40" i="3"/>
  <c r="AK4" i="3" s="1"/>
  <c r="L40" i="3"/>
  <c r="AG4" i="3" s="1"/>
  <c r="C40" i="3"/>
  <c r="X4" i="3" s="1"/>
  <c r="H40" i="3"/>
  <c r="AC4" i="3" s="1"/>
  <c r="J40" i="3"/>
  <c r="AE4" i="3" s="1"/>
  <c r="G40" i="3"/>
  <c r="AB4" i="3" s="1"/>
  <c r="E40" i="3"/>
  <c r="Z4" i="3" s="1"/>
  <c r="K40" i="3"/>
  <c r="AF4" i="3" s="1"/>
  <c r="I40" i="3"/>
  <c r="AD4" i="3" s="1"/>
  <c r="D40" i="3"/>
  <c r="Y4" i="3" s="1"/>
  <c r="F40" i="3"/>
  <c r="AA4" i="3" s="1"/>
  <c r="M3" i="4" l="1"/>
  <c r="F20" i="2" s="1"/>
  <c r="C3" i="4"/>
  <c r="F17" i="2" s="1"/>
  <c r="Q3" i="4"/>
  <c r="F18" i="2" s="1"/>
  <c r="L3" i="4"/>
  <c r="E21" i="2" s="1"/>
  <c r="H3" i="4"/>
  <c r="E17" i="2" s="1"/>
  <c r="P3" i="4"/>
  <c r="E15" i="2" s="1"/>
  <c r="N3" i="4"/>
  <c r="F12" i="2" s="1"/>
  <c r="G3" i="4"/>
  <c r="E14" i="2" s="1"/>
  <c r="I3" i="4"/>
  <c r="E18" i="2" s="1"/>
  <c r="K3" i="4"/>
  <c r="F21" i="2" s="1"/>
  <c r="V3" i="4"/>
  <c r="F14" i="2" s="1"/>
  <c r="U3" i="4"/>
  <c r="F15" i="2" s="1"/>
  <c r="S3" i="4"/>
  <c r="E16" i="2" s="1"/>
  <c r="J3" i="4"/>
  <c r="F13" i="2" s="1"/>
  <c r="O3" i="4"/>
  <c r="F19" i="2" s="1"/>
  <c r="T3" i="4"/>
  <c r="E19" i="2" s="1"/>
  <c r="R3" i="4"/>
  <c r="E20" i="2" s="1"/>
  <c r="E3" i="4"/>
  <c r="F16" i="2" s="1"/>
  <c r="F3" i="4"/>
  <c r="E13" i="2" s="1"/>
  <c r="D3" i="4"/>
  <c r="E12" i="2" s="1"/>
  <c r="G18" i="2" l="1"/>
  <c r="I18" i="2" s="1"/>
  <c r="L18" i="2" s="1"/>
  <c r="G14" i="2"/>
  <c r="I14" i="2" s="1"/>
  <c r="L14" i="2" s="1"/>
  <c r="G13" i="2"/>
  <c r="I13" i="2" s="1"/>
  <c r="L13" i="2" s="1"/>
  <c r="G16" i="2"/>
  <c r="I16" i="2" s="1"/>
  <c r="L16" i="2" s="1"/>
  <c r="G17" i="2"/>
  <c r="J17" i="2" s="1"/>
  <c r="M17" i="2" s="1"/>
  <c r="G12" i="2"/>
  <c r="I12" i="2" s="1"/>
  <c r="L12" i="2" s="1"/>
  <c r="G19" i="2"/>
  <c r="J19" i="2" s="1"/>
  <c r="M19" i="2" s="1"/>
  <c r="G15" i="2"/>
  <c r="I15" i="2" s="1"/>
  <c r="L15" i="2" s="1"/>
  <c r="H20" i="2"/>
  <c r="K20" i="2" s="1"/>
  <c r="N20" i="2" s="1"/>
  <c r="H21" i="2"/>
  <c r="K21" i="2" s="1"/>
  <c r="N21" i="2" s="1"/>
  <c r="G21" i="2"/>
  <c r="H19" i="2"/>
  <c r="K19" i="2" s="1"/>
  <c r="N19" i="2" s="1"/>
  <c r="H13" i="2"/>
  <c r="K13" i="2" s="1"/>
  <c r="N13" i="2" s="1"/>
  <c r="H15" i="2"/>
  <c r="K15" i="2" s="1"/>
  <c r="N15" i="2" s="1"/>
  <c r="H18" i="2"/>
  <c r="K18" i="2" s="1"/>
  <c r="N18" i="2" s="1"/>
  <c r="H16" i="2"/>
  <c r="K16" i="2" s="1"/>
  <c r="N16" i="2" s="1"/>
  <c r="G20" i="2"/>
  <c r="H14" i="2"/>
  <c r="K14" i="2" s="1"/>
  <c r="N14" i="2" s="1"/>
  <c r="H12" i="2"/>
  <c r="K12" i="2" s="1"/>
  <c r="N12" i="2" s="1"/>
  <c r="H17" i="2"/>
  <c r="K17" i="2" s="1"/>
  <c r="N17" i="2" s="1"/>
  <c r="J18" i="2" l="1"/>
  <c r="M18" i="2" s="1"/>
  <c r="P18" i="2" s="1"/>
  <c r="J13" i="2"/>
  <c r="M13" i="2" s="1"/>
  <c r="P13" i="2" s="1"/>
  <c r="Q13" i="2" s="1"/>
  <c r="R13" i="2" s="1"/>
  <c r="J15" i="2"/>
  <c r="M15" i="2" s="1"/>
  <c r="P15" i="2" s="1"/>
  <c r="Q15" i="2" s="1"/>
  <c r="R15" i="2" s="1"/>
  <c r="J16" i="2"/>
  <c r="M16" i="2" s="1"/>
  <c r="P16" i="2" s="1"/>
  <c r="J14" i="2"/>
  <c r="M14" i="2" s="1"/>
  <c r="P14" i="2" s="1"/>
  <c r="Q14" i="2" s="1"/>
  <c r="R14" i="2" s="1"/>
  <c r="J12" i="2"/>
  <c r="M12" i="2" s="1"/>
  <c r="P12" i="2" s="1"/>
  <c r="I19" i="2"/>
  <c r="L19" i="2" s="1"/>
  <c r="P19" i="2" s="1"/>
  <c r="I17" i="2"/>
  <c r="L17" i="2" s="1"/>
  <c r="P17" i="2" s="1"/>
  <c r="Q17" i="2" s="1"/>
  <c r="R17" i="2" s="1"/>
  <c r="J20" i="2"/>
  <c r="M20" i="2" s="1"/>
  <c r="I20" i="2"/>
  <c r="L20" i="2" s="1"/>
  <c r="J21" i="2"/>
  <c r="M21" i="2" s="1"/>
  <c r="I21" i="2"/>
  <c r="L21" i="2" s="1"/>
  <c r="Q16" i="2" l="1"/>
  <c r="R16" i="2" s="1"/>
  <c r="V13" i="2"/>
  <c r="V14" i="2"/>
  <c r="Q19" i="2"/>
  <c r="R19" i="2" s="1"/>
  <c r="Q18" i="2"/>
  <c r="R18" i="2" s="1"/>
  <c r="P20" i="2"/>
  <c r="V17" i="2"/>
  <c r="V15" i="2"/>
  <c r="P21" i="2"/>
  <c r="Q12" i="2"/>
  <c r="R12" i="2" s="1"/>
  <c r="W17" i="2" l="1"/>
  <c r="X17" i="2"/>
  <c r="W15" i="2"/>
  <c r="X15" i="2"/>
  <c r="W14" i="2"/>
  <c r="X14" i="2"/>
  <c r="W13" i="2"/>
  <c r="X13" i="2"/>
  <c r="V16" i="2"/>
  <c r="V19" i="2"/>
  <c r="V12" i="2"/>
  <c r="V18" i="2"/>
  <c r="Q20" i="2"/>
  <c r="R20" i="2" s="1"/>
  <c r="Q21" i="2"/>
  <c r="R21" i="2" s="1"/>
  <c r="X16" i="2" l="1"/>
  <c r="W16" i="2"/>
  <c r="W18" i="2"/>
  <c r="X18" i="2"/>
  <c r="W19" i="2"/>
  <c r="X19" i="2"/>
  <c r="X12" i="2"/>
  <c r="W12" i="2"/>
  <c r="V21" i="2"/>
  <c r="V20" i="2"/>
  <c r="W21" i="2" l="1"/>
  <c r="X21" i="2"/>
  <c r="W20" i="2"/>
  <c r="X20" i="2"/>
  <c r="Q41" i="3" l="1"/>
  <c r="AL5" i="3" s="1"/>
  <c r="C41" i="3"/>
  <c r="X5" i="3" s="1"/>
  <c r="N41" i="3"/>
  <c r="AI5" i="3" s="1"/>
  <c r="P41" i="3"/>
  <c r="AK5" i="3" s="1"/>
  <c r="F41" i="3"/>
  <c r="AA5" i="3" s="1"/>
  <c r="I41" i="3"/>
  <c r="AD5" i="3" s="1"/>
  <c r="L41" i="3"/>
  <c r="AG5" i="3" s="1"/>
  <c r="O41" i="3"/>
  <c r="AJ5" i="3" s="1"/>
  <c r="J41" i="3"/>
  <c r="AE5" i="3" s="1"/>
  <c r="R41" i="3"/>
  <c r="AM5" i="3" s="1"/>
  <c r="U41" i="3"/>
  <c r="AP5" i="3" s="1"/>
  <c r="E41" i="3"/>
  <c r="Z5" i="3" s="1"/>
  <c r="H41" i="3"/>
  <c r="AC5" i="3" s="1"/>
  <c r="K41" i="3"/>
  <c r="AF5" i="3" s="1"/>
  <c r="T41" i="3"/>
  <c r="AO5" i="3" s="1"/>
  <c r="D41" i="3"/>
  <c r="Y5" i="3" s="1"/>
  <c r="G41" i="3"/>
  <c r="AB5" i="3" s="1"/>
  <c r="M41" i="3"/>
  <c r="AH5" i="3" s="1"/>
  <c r="S41" i="3"/>
  <c r="AN5" i="3" s="1"/>
  <c r="V41" i="3"/>
  <c r="AQ5" i="3" s="1"/>
  <c r="Q4" i="4" l="1"/>
  <c r="F23" i="2" s="1"/>
  <c r="F4" i="4"/>
  <c r="F28" i="2" s="1"/>
  <c r="I4" i="4"/>
  <c r="F29" i="2" s="1"/>
  <c r="C4" i="4"/>
  <c r="F31" i="2" s="1"/>
  <c r="H4" i="4"/>
  <c r="E28" i="2" s="1"/>
  <c r="J4" i="4"/>
  <c r="E31" i="2" s="1"/>
  <c r="V4" i="4"/>
  <c r="E27" i="2" s="1"/>
  <c r="D4" i="4"/>
  <c r="E29" i="2" s="1"/>
  <c r="E4" i="4"/>
  <c r="E22" i="2" s="1"/>
  <c r="O4" i="4"/>
  <c r="E25" i="2" s="1"/>
  <c r="P4" i="4"/>
  <c r="F27" i="2" s="1"/>
  <c r="T4" i="4"/>
  <c r="E30" i="2" s="1"/>
  <c r="U4" i="4"/>
  <c r="F26" i="2" s="1"/>
  <c r="L4" i="4"/>
  <c r="E23" i="2" s="1"/>
  <c r="N4" i="4"/>
  <c r="E24" i="2" s="1"/>
  <c r="S4" i="4"/>
  <c r="E26" i="2" s="1"/>
  <c r="M4" i="4"/>
  <c r="F22" i="2" s="1"/>
  <c r="K4" i="4"/>
  <c r="F30" i="2" s="1"/>
  <c r="R4" i="4"/>
  <c r="F25" i="2" s="1"/>
  <c r="G4" i="4"/>
  <c r="F24" i="2" s="1"/>
  <c r="G23" i="2" l="1"/>
  <c r="H28" i="2"/>
  <c r="K28" i="2" s="1"/>
  <c r="N28" i="2" s="1"/>
  <c r="H29" i="2"/>
  <c r="K29" i="2" s="1"/>
  <c r="N29" i="2" s="1"/>
  <c r="H31" i="2"/>
  <c r="K31" i="2" s="1"/>
  <c r="N31" i="2" s="1"/>
  <c r="H27" i="2"/>
  <c r="K27" i="2" s="1"/>
  <c r="N27" i="2" s="1"/>
  <c r="H22" i="2"/>
  <c r="K22" i="2" s="1"/>
  <c r="N22" i="2" s="1"/>
  <c r="G28" i="2"/>
  <c r="I28" i="2" s="1"/>
  <c r="L28" i="2" s="1"/>
  <c r="G31" i="2"/>
  <c r="I31" i="2" s="1"/>
  <c r="L31" i="2" s="1"/>
  <c r="H23" i="2"/>
  <c r="K23" i="2" s="1"/>
  <c r="N23" i="2" s="1"/>
  <c r="H30" i="2"/>
  <c r="K30" i="2" s="1"/>
  <c r="N30" i="2" s="1"/>
  <c r="G27" i="2"/>
  <c r="I27" i="2" s="1"/>
  <c r="L27" i="2" s="1"/>
  <c r="G29" i="2"/>
  <c r="I29" i="2" s="1"/>
  <c r="L29" i="2" s="1"/>
  <c r="G30" i="2"/>
  <c r="I30" i="2" s="1"/>
  <c r="L30" i="2" s="1"/>
  <c r="G25" i="2"/>
  <c r="I25" i="2" s="1"/>
  <c r="L25" i="2" s="1"/>
  <c r="H24" i="2"/>
  <c r="K24" i="2" s="1"/>
  <c r="N24" i="2" s="1"/>
  <c r="G26" i="2"/>
  <c r="I26" i="2" s="1"/>
  <c r="L26" i="2" s="1"/>
  <c r="G22" i="2"/>
  <c r="J22" i="2" s="1"/>
  <c r="M22" i="2" s="1"/>
  <c r="H26" i="2"/>
  <c r="K26" i="2" s="1"/>
  <c r="N26" i="2" s="1"/>
  <c r="H25" i="2"/>
  <c r="K25" i="2" s="1"/>
  <c r="N25" i="2" s="1"/>
  <c r="G24" i="2"/>
  <c r="I24" i="2" s="1"/>
  <c r="L24" i="2" s="1"/>
  <c r="J30" i="2"/>
  <c r="M30" i="2" s="1"/>
  <c r="I23" i="2"/>
  <c r="L23" i="2" s="1"/>
  <c r="J23" i="2"/>
  <c r="M23" i="2" s="1"/>
  <c r="J28" i="2" l="1"/>
  <c r="M28" i="2" s="1"/>
  <c r="P28" i="2" s="1"/>
  <c r="Q28" i="2" s="1"/>
  <c r="R28" i="2" s="1"/>
  <c r="J31" i="2"/>
  <c r="M31" i="2" s="1"/>
  <c r="P31" i="2" s="1"/>
  <c r="J25" i="2"/>
  <c r="M25" i="2" s="1"/>
  <c r="P25" i="2" s="1"/>
  <c r="J27" i="2"/>
  <c r="M27" i="2" s="1"/>
  <c r="P27" i="2" s="1"/>
  <c r="Q27" i="2" s="1"/>
  <c r="R27" i="2" s="1"/>
  <c r="P30" i="2"/>
  <c r="Q30" i="2" s="1"/>
  <c r="R30" i="2" s="1"/>
  <c r="J29" i="2"/>
  <c r="M29" i="2" s="1"/>
  <c r="P29" i="2" s="1"/>
  <c r="I22" i="2"/>
  <c r="L22" i="2" s="1"/>
  <c r="P22" i="2" s="1"/>
  <c r="Q22" i="2" s="1"/>
  <c r="R22" i="2" s="1"/>
  <c r="J26" i="2"/>
  <c r="M26" i="2" s="1"/>
  <c r="P26" i="2" s="1"/>
  <c r="Q26" i="2" s="1"/>
  <c r="R26" i="2" s="1"/>
  <c r="J24" i="2"/>
  <c r="M24" i="2" s="1"/>
  <c r="P24" i="2" s="1"/>
  <c r="Q24" i="2" s="1"/>
  <c r="R24" i="2" s="1"/>
  <c r="P23" i="2"/>
  <c r="Q23" i="2" s="1"/>
  <c r="R23" i="2" s="1"/>
  <c r="V26" i="2" l="1"/>
  <c r="X26" i="2" s="1"/>
  <c r="V30" i="2"/>
  <c r="V24" i="2"/>
  <c r="V28" i="2"/>
  <c r="V27" i="2"/>
  <c r="Q25" i="2"/>
  <c r="R25" i="2" s="1"/>
  <c r="Q29" i="2"/>
  <c r="R29" i="2" s="1"/>
  <c r="Q31" i="2"/>
  <c r="R31" i="2" s="1"/>
  <c r="V23" i="2"/>
  <c r="V22" i="2"/>
  <c r="W26" i="2" l="1"/>
  <c r="W28" i="2"/>
  <c r="X28" i="2"/>
  <c r="W24" i="2"/>
  <c r="X24" i="2"/>
  <c r="W30" i="2"/>
  <c r="X30" i="2"/>
  <c r="X23" i="2"/>
  <c r="W23" i="2"/>
  <c r="X27" i="2"/>
  <c r="W27" i="2"/>
  <c r="W22" i="2"/>
  <c r="X22" i="2"/>
  <c r="V25" i="2"/>
  <c r="V31" i="2"/>
  <c r="V29" i="2"/>
  <c r="X25" i="2" l="1"/>
  <c r="W25" i="2"/>
  <c r="X29" i="2"/>
  <c r="W29" i="2"/>
  <c r="X31" i="2"/>
  <c r="W31" i="2"/>
  <c r="V42" i="3" l="1"/>
  <c r="AQ6" i="3" s="1"/>
  <c r="T42" i="3"/>
  <c r="AO6" i="3" s="1"/>
  <c r="O42" i="3"/>
  <c r="AJ6" i="3" s="1"/>
  <c r="L42" i="3"/>
  <c r="AG6" i="3" s="1"/>
  <c r="G42" i="3"/>
  <c r="AB6" i="3" s="1"/>
  <c r="R42" i="3"/>
  <c r="AM6" i="3" s="1"/>
  <c r="D42" i="3"/>
  <c r="Y6" i="3" s="1"/>
  <c r="C42" i="3"/>
  <c r="X6" i="3" s="1"/>
  <c r="H42" i="3"/>
  <c r="AC6" i="3" s="1"/>
  <c r="K42" i="3"/>
  <c r="AF6" i="3" s="1"/>
  <c r="J42" i="3"/>
  <c r="AE6" i="3" s="1"/>
  <c r="U42" i="3"/>
  <c r="AP6" i="3" s="1"/>
  <c r="P42" i="3"/>
  <c r="AK6" i="3" s="1"/>
  <c r="S42" i="3"/>
  <c r="AN6" i="3" s="1"/>
  <c r="F42" i="3"/>
  <c r="AA6" i="3" s="1"/>
  <c r="N42" i="3"/>
  <c r="AI6" i="3" s="1"/>
  <c r="M42" i="3"/>
  <c r="AH6" i="3" s="1"/>
  <c r="E42" i="3"/>
  <c r="Z6" i="3" s="1"/>
  <c r="Q42" i="3"/>
  <c r="AL6" i="3" s="1"/>
  <c r="I42" i="3"/>
  <c r="AD6" i="3" s="1"/>
  <c r="M5" i="4" l="1"/>
  <c r="E40" i="2" s="1"/>
  <c r="I5" i="4"/>
  <c r="E41" i="2" s="1"/>
  <c r="N5" i="4"/>
  <c r="F35" i="2" s="1"/>
  <c r="U5" i="4"/>
  <c r="E38" i="2" s="1"/>
  <c r="C5" i="4"/>
  <c r="E32" i="2" s="1"/>
  <c r="L5" i="4"/>
  <c r="F32" i="2" s="1"/>
  <c r="Q5" i="4"/>
  <c r="E36" i="2" s="1"/>
  <c r="J5" i="4"/>
  <c r="F36" i="2" s="1"/>
  <c r="D5" i="4"/>
  <c r="F39" i="2" s="1"/>
  <c r="O5" i="4"/>
  <c r="F40" i="2" s="1"/>
  <c r="F5" i="4"/>
  <c r="E33" i="2" s="1"/>
  <c r="E5" i="4"/>
  <c r="F34" i="2" s="1"/>
  <c r="S5" i="4"/>
  <c r="F33" i="2" s="1"/>
  <c r="K5" i="4"/>
  <c r="E39" i="2" s="1"/>
  <c r="R5" i="4"/>
  <c r="E37" i="2" s="1"/>
  <c r="T5" i="4"/>
  <c r="F37" i="2" s="1"/>
  <c r="P5" i="4"/>
  <c r="E35" i="2" s="1"/>
  <c r="H5" i="4"/>
  <c r="F38" i="2" s="1"/>
  <c r="G5" i="4"/>
  <c r="E34" i="2" s="1"/>
  <c r="V5" i="4"/>
  <c r="F41" i="2" s="1"/>
  <c r="H32" i="2" l="1"/>
  <c r="K32" i="2" s="1"/>
  <c r="N32" i="2" s="1"/>
  <c r="H41" i="2"/>
  <c r="K41" i="2" s="1"/>
  <c r="N41" i="2" s="1"/>
  <c r="G35" i="2"/>
  <c r="I35" i="2" s="1"/>
  <c r="L35" i="2" s="1"/>
  <c r="H33" i="2"/>
  <c r="K33" i="2" s="1"/>
  <c r="N33" i="2" s="1"/>
  <c r="H40" i="2"/>
  <c r="K40" i="2" s="1"/>
  <c r="N40" i="2" s="1"/>
  <c r="G33" i="2"/>
  <c r="I33" i="2" s="1"/>
  <c r="L33" i="2" s="1"/>
  <c r="H37" i="2"/>
  <c r="K37" i="2" s="1"/>
  <c r="N37" i="2" s="1"/>
  <c r="H36" i="2"/>
  <c r="K36" i="2" s="1"/>
  <c r="N36" i="2" s="1"/>
  <c r="H39" i="2"/>
  <c r="K39" i="2" s="1"/>
  <c r="N39" i="2" s="1"/>
  <c r="H34" i="2"/>
  <c r="K34" i="2" s="1"/>
  <c r="N34" i="2" s="1"/>
  <c r="G38" i="2"/>
  <c r="I38" i="2" s="1"/>
  <c r="L38" i="2" s="1"/>
  <c r="G39" i="2"/>
  <c r="J39" i="2" s="1"/>
  <c r="M39" i="2" s="1"/>
  <c r="H38" i="2"/>
  <c r="K38" i="2" s="1"/>
  <c r="N38" i="2" s="1"/>
  <c r="G36" i="2"/>
  <c r="G34" i="2"/>
  <c r="I34" i="2" s="1"/>
  <c r="L34" i="2" s="1"/>
  <c r="H35" i="2"/>
  <c r="K35" i="2" s="1"/>
  <c r="N35" i="2" s="1"/>
  <c r="G41" i="2"/>
  <c r="G37" i="2"/>
  <c r="G32" i="2"/>
  <c r="G40" i="2"/>
  <c r="J35" i="2" l="1"/>
  <c r="M35" i="2" s="1"/>
  <c r="P35" i="2" s="1"/>
  <c r="J33" i="2"/>
  <c r="M33" i="2" s="1"/>
  <c r="P33" i="2" s="1"/>
  <c r="I39" i="2"/>
  <c r="L39" i="2" s="1"/>
  <c r="P39" i="2" s="1"/>
  <c r="Q39" i="2" s="1"/>
  <c r="R39" i="2" s="1"/>
  <c r="J38" i="2"/>
  <c r="M38" i="2" s="1"/>
  <c r="P38" i="2" s="1"/>
  <c r="I36" i="2"/>
  <c r="L36" i="2" s="1"/>
  <c r="J36" i="2"/>
  <c r="M36" i="2" s="1"/>
  <c r="J34" i="2"/>
  <c r="M34" i="2" s="1"/>
  <c r="P34" i="2" s="1"/>
  <c r="I32" i="2"/>
  <c r="L32" i="2" s="1"/>
  <c r="J32" i="2"/>
  <c r="M32" i="2" s="1"/>
  <c r="J37" i="2"/>
  <c r="M37" i="2" s="1"/>
  <c r="I37" i="2"/>
  <c r="L37" i="2" s="1"/>
  <c r="J41" i="2"/>
  <c r="M41" i="2" s="1"/>
  <c r="I41" i="2"/>
  <c r="L41" i="2" s="1"/>
  <c r="I40" i="2"/>
  <c r="L40" i="2" s="1"/>
  <c r="J40" i="2"/>
  <c r="M40" i="2" s="1"/>
  <c r="Q38" i="2" l="1"/>
  <c r="R38" i="2" s="1"/>
  <c r="P36" i="2"/>
  <c r="Q36" i="2" s="1"/>
  <c r="R36" i="2" s="1"/>
  <c r="P40" i="2"/>
  <c r="Q40" i="2" s="1"/>
  <c r="R40" i="2" s="1"/>
  <c r="P32" i="2"/>
  <c r="Q32" i="2" s="1"/>
  <c r="R32" i="2" s="1"/>
  <c r="P37" i="2"/>
  <c r="P41" i="2"/>
  <c r="Q41" i="2" s="1"/>
  <c r="R41" i="2" s="1"/>
  <c r="Q34" i="2"/>
  <c r="R34" i="2" s="1"/>
  <c r="V39" i="2"/>
  <c r="X39" i="2" s="1"/>
  <c r="Q35" i="2"/>
  <c r="R35" i="2" s="1"/>
  <c r="Q33" i="2"/>
  <c r="R33" i="2" s="1"/>
  <c r="V36" i="2" l="1"/>
  <c r="W36" i="2" s="1"/>
  <c r="V38" i="2"/>
  <c r="V40" i="2"/>
  <c r="W40" i="2" s="1"/>
  <c r="V41" i="2"/>
  <c r="X41" i="2" s="1"/>
  <c r="V32" i="2"/>
  <c r="X32" i="2" s="1"/>
  <c r="Q37" i="2"/>
  <c r="R37" i="2" s="1"/>
  <c r="V33" i="2"/>
  <c r="X33" i="2" s="1"/>
  <c r="V34" i="2"/>
  <c r="W34" i="2" s="1"/>
  <c r="V35" i="2"/>
  <c r="W35" i="2" s="1"/>
  <c r="W39" i="2"/>
  <c r="X36" i="2" l="1"/>
  <c r="W32" i="2"/>
  <c r="V37" i="2"/>
  <c r="W37" i="2" s="1"/>
  <c r="X38" i="2"/>
  <c r="W38" i="2"/>
  <c r="W41" i="2"/>
  <c r="X40" i="2"/>
  <c r="W33" i="2"/>
  <c r="X34" i="2"/>
  <c r="X35" i="2"/>
  <c r="X37" i="2" l="1"/>
  <c r="V43" i="3" s="1"/>
  <c r="AQ7" i="3" s="1"/>
  <c r="R43" i="3"/>
  <c r="AM7" i="3" s="1"/>
  <c r="S43" i="3" l="1"/>
  <c r="AN7" i="3" s="1"/>
  <c r="M43" i="3"/>
  <c r="AH7" i="3" s="1"/>
  <c r="D43" i="3"/>
  <c r="Y7" i="3" s="1"/>
  <c r="K43" i="3"/>
  <c r="AF7" i="3" s="1"/>
  <c r="J43" i="3"/>
  <c r="AE7" i="3" s="1"/>
  <c r="H43" i="3"/>
  <c r="AC7" i="3" s="1"/>
  <c r="Q43" i="3"/>
  <c r="AL7" i="3" s="1"/>
  <c r="L43" i="3"/>
  <c r="AG7" i="3" s="1"/>
  <c r="R6" i="4"/>
  <c r="F44" i="2" s="1"/>
  <c r="V6" i="4"/>
  <c r="E48" i="2" s="1"/>
  <c r="O43" i="3"/>
  <c r="AJ7" i="3" s="1"/>
  <c r="C43" i="3"/>
  <c r="X7" i="3" s="1"/>
  <c r="P43" i="3"/>
  <c r="AK7" i="3" s="1"/>
  <c r="T43" i="3"/>
  <c r="AO7" i="3" s="1"/>
  <c r="E43" i="3"/>
  <c r="Z7" i="3" s="1"/>
  <c r="F43" i="3"/>
  <c r="AA7" i="3" s="1"/>
  <c r="G43" i="3"/>
  <c r="AB7" i="3" s="1"/>
  <c r="N43" i="3"/>
  <c r="AI7" i="3" s="1"/>
  <c r="U43" i="3"/>
  <c r="AP7" i="3" s="1"/>
  <c r="I43" i="3"/>
  <c r="AD7" i="3" s="1"/>
  <c r="H6" i="4" l="1"/>
  <c r="E50" i="2" s="1"/>
  <c r="J6" i="4"/>
  <c r="E49" i="2" s="1"/>
  <c r="S6" i="4"/>
  <c r="E46" i="2" s="1"/>
  <c r="Q6" i="4"/>
  <c r="F42" i="2" s="1"/>
  <c r="D6" i="4"/>
  <c r="E43" i="2" s="1"/>
  <c r="K6" i="4"/>
  <c r="F48" i="2" s="1"/>
  <c r="G48" i="2" s="1"/>
  <c r="L6" i="4"/>
  <c r="E51" i="2" s="1"/>
  <c r="M6" i="4"/>
  <c r="F49" i="2" s="1"/>
  <c r="U6" i="4"/>
  <c r="F47" i="2" s="1"/>
  <c r="E6" i="4"/>
  <c r="E44" i="2" s="1"/>
  <c r="G44" i="2" s="1"/>
  <c r="I44" i="2" s="1"/>
  <c r="L44" i="2" s="1"/>
  <c r="N6" i="4"/>
  <c r="E45" i="2" s="1"/>
  <c r="T6" i="4"/>
  <c r="E47" i="2" s="1"/>
  <c r="G6" i="4"/>
  <c r="F50" i="2" s="1"/>
  <c r="H50" i="2" s="1"/>
  <c r="K50" i="2" s="1"/>
  <c r="N50" i="2" s="1"/>
  <c r="P6" i="4"/>
  <c r="F46" i="2" s="1"/>
  <c r="C6" i="4"/>
  <c r="F43" i="2" s="1"/>
  <c r="I6" i="4"/>
  <c r="F45" i="2" s="1"/>
  <c r="F6" i="4"/>
  <c r="F51" i="2" s="1"/>
  <c r="O6" i="4"/>
  <c r="E42" i="2" s="1"/>
  <c r="G42" i="2" l="1"/>
  <c r="I42" i="2" s="1"/>
  <c r="L42" i="2" s="1"/>
  <c r="H46" i="2"/>
  <c r="K46" i="2" s="1"/>
  <c r="N46" i="2" s="1"/>
  <c r="G49" i="2"/>
  <c r="J49" i="2" s="1"/>
  <c r="M49" i="2" s="1"/>
  <c r="J44" i="2"/>
  <c r="M44" i="2" s="1"/>
  <c r="G46" i="2"/>
  <c r="J46" i="2" s="1"/>
  <c r="M46" i="2" s="1"/>
  <c r="H44" i="2"/>
  <c r="K44" i="2" s="1"/>
  <c r="N44" i="2" s="1"/>
  <c r="H48" i="2"/>
  <c r="K48" i="2" s="1"/>
  <c r="N48" i="2" s="1"/>
  <c r="H45" i="2"/>
  <c r="K45" i="2" s="1"/>
  <c r="N45" i="2" s="1"/>
  <c r="H51" i="2"/>
  <c r="K51" i="2" s="1"/>
  <c r="N51" i="2" s="1"/>
  <c r="G45" i="2"/>
  <c r="I45" i="2" s="1"/>
  <c r="L45" i="2" s="1"/>
  <c r="G50" i="2"/>
  <c r="I50" i="2" s="1"/>
  <c r="L50" i="2" s="1"/>
  <c r="G51" i="2"/>
  <c r="I51" i="2" s="1"/>
  <c r="L51" i="2" s="1"/>
  <c r="H49" i="2"/>
  <c r="K49" i="2" s="1"/>
  <c r="N49" i="2" s="1"/>
  <c r="G47" i="2"/>
  <c r="I47" i="2" s="1"/>
  <c r="L47" i="2" s="1"/>
  <c r="I48" i="2"/>
  <c r="L48" i="2" s="1"/>
  <c r="J48" i="2"/>
  <c r="M48" i="2" s="1"/>
  <c r="J42" i="2"/>
  <c r="M42" i="2" s="1"/>
  <c r="H42" i="2"/>
  <c r="K42" i="2" s="1"/>
  <c r="N42" i="2" s="1"/>
  <c r="G43" i="2"/>
  <c r="H43" i="2"/>
  <c r="K43" i="2" s="1"/>
  <c r="N43" i="2" s="1"/>
  <c r="H47" i="2"/>
  <c r="K47" i="2" s="1"/>
  <c r="N47" i="2" s="1"/>
  <c r="J45" i="2"/>
  <c r="M45" i="2" s="1"/>
  <c r="I49" i="2" l="1"/>
  <c r="L49" i="2" s="1"/>
  <c r="P49" i="2" s="1"/>
  <c r="Q49" i="2" s="1"/>
  <c r="R49" i="2" s="1"/>
  <c r="P44" i="2"/>
  <c r="Q44" i="2" s="1"/>
  <c r="R44" i="2" s="1"/>
  <c r="I46" i="2"/>
  <c r="L46" i="2" s="1"/>
  <c r="P46" i="2" s="1"/>
  <c r="J51" i="2"/>
  <c r="M51" i="2" s="1"/>
  <c r="J47" i="2"/>
  <c r="M47" i="2" s="1"/>
  <c r="P47" i="2" s="1"/>
  <c r="Q47" i="2" s="1"/>
  <c r="R47" i="2" s="1"/>
  <c r="P48" i="2"/>
  <c r="Q48" i="2" s="1"/>
  <c r="R48" i="2" s="1"/>
  <c r="J50" i="2"/>
  <c r="M50" i="2" s="1"/>
  <c r="P50" i="2" s="1"/>
  <c r="Q50" i="2" s="1"/>
  <c r="R50" i="2" s="1"/>
  <c r="P42" i="2"/>
  <c r="Q42" i="2" s="1"/>
  <c r="R42" i="2" s="1"/>
  <c r="P45" i="2"/>
  <c r="Q45" i="2" s="1"/>
  <c r="R45" i="2" s="1"/>
  <c r="J43" i="2"/>
  <c r="M43" i="2" s="1"/>
  <c r="I43" i="2"/>
  <c r="L43" i="2" s="1"/>
  <c r="P51" i="2"/>
  <c r="Q51" i="2" s="1"/>
  <c r="R51" i="2" s="1"/>
  <c r="V48" i="2" l="1"/>
  <c r="X48" i="2" s="1"/>
  <c r="V42" i="2"/>
  <c r="W42" i="2" s="1"/>
  <c r="V44" i="2"/>
  <c r="W44" i="2" s="1"/>
  <c r="V51" i="2"/>
  <c r="W51" i="2" s="1"/>
  <c r="P43" i="2"/>
  <c r="V45" i="2"/>
  <c r="W45" i="2" s="1"/>
  <c r="V49" i="2"/>
  <c r="V50" i="2"/>
  <c r="Q46" i="2"/>
  <c r="R46" i="2" s="1"/>
  <c r="V47" i="2"/>
  <c r="W48" i="2" l="1"/>
  <c r="X42" i="2"/>
  <c r="X51" i="2"/>
  <c r="X44" i="2"/>
  <c r="X45" i="2"/>
  <c r="Q43" i="2"/>
  <c r="R43" i="2" s="1"/>
  <c r="V46" i="2"/>
  <c r="W46" i="2" s="1"/>
  <c r="W47" i="2"/>
  <c r="X47" i="2"/>
  <c r="W49" i="2"/>
  <c r="X49" i="2"/>
  <c r="X50" i="2"/>
  <c r="W50" i="2"/>
  <c r="X46" i="2" l="1"/>
  <c r="V43" i="2"/>
  <c r="X43" i="2" s="1"/>
  <c r="W43" i="2" l="1"/>
  <c r="S44" i="3" s="1"/>
  <c r="AN8" i="3" s="1"/>
  <c r="O44" i="3"/>
  <c r="AJ8" i="3" s="1"/>
  <c r="R44" i="3" l="1"/>
  <c r="AM8" i="3" s="1"/>
  <c r="Q44" i="3"/>
  <c r="AL8" i="3" s="1"/>
  <c r="V44" i="3"/>
  <c r="AQ8" i="3" s="1"/>
  <c r="K44" i="3"/>
  <c r="AF8" i="3" s="1"/>
  <c r="L44" i="3"/>
  <c r="AG8" i="3" s="1"/>
  <c r="P44" i="3"/>
  <c r="AK8" i="3" s="1"/>
  <c r="F44" i="3"/>
  <c r="AA8" i="3" s="1"/>
  <c r="U44" i="3"/>
  <c r="AP8" i="3" s="1"/>
  <c r="D44" i="3"/>
  <c r="Y8" i="3" s="1"/>
  <c r="I44" i="3"/>
  <c r="AD8" i="3" s="1"/>
  <c r="E44" i="3"/>
  <c r="Z8" i="3" s="1"/>
  <c r="J44" i="3"/>
  <c r="AE8" i="3" s="1"/>
  <c r="H44" i="3"/>
  <c r="AC8" i="3" s="1"/>
  <c r="T44" i="3"/>
  <c r="AO8" i="3" s="1"/>
  <c r="M44" i="3"/>
  <c r="AH8" i="3" s="1"/>
  <c r="N44" i="3"/>
  <c r="AI8" i="3" s="1"/>
  <c r="G44" i="3"/>
  <c r="AB8" i="3" s="1"/>
  <c r="C44" i="3"/>
  <c r="X8" i="3" s="1"/>
  <c r="O7" i="4"/>
  <c r="F57" i="2" s="1"/>
  <c r="S7" i="4"/>
  <c r="F58" i="2" s="1"/>
  <c r="T7" i="4" l="1"/>
  <c r="F59" i="2" s="1"/>
  <c r="I7" i="4"/>
  <c r="E55" i="2" s="1"/>
  <c r="P7" i="4"/>
  <c r="E57" i="2" s="1"/>
  <c r="H57" i="2" s="1"/>
  <c r="K57" i="2" s="1"/>
  <c r="N57" i="2" s="1"/>
  <c r="Q7" i="4"/>
  <c r="E61" i="2" s="1"/>
  <c r="G7" i="4"/>
  <c r="E54" i="2" s="1"/>
  <c r="H7" i="4"/>
  <c r="F52" i="2" s="1"/>
  <c r="D7" i="4"/>
  <c r="F53" i="2" s="1"/>
  <c r="L7" i="4"/>
  <c r="F55" i="2" s="1"/>
  <c r="R7" i="4"/>
  <c r="E58" i="2" s="1"/>
  <c r="G58" i="2" s="1"/>
  <c r="N7" i="4"/>
  <c r="F61" i="2" s="1"/>
  <c r="J7" i="4"/>
  <c r="F54" i="2" s="1"/>
  <c r="U7" i="4"/>
  <c r="E60" i="2" s="1"/>
  <c r="K7" i="4"/>
  <c r="E52" i="2" s="1"/>
  <c r="M7" i="4"/>
  <c r="E56" i="2" s="1"/>
  <c r="E7" i="4"/>
  <c r="F60" i="2" s="1"/>
  <c r="F7" i="4"/>
  <c r="E53" i="2" s="1"/>
  <c r="V7" i="4"/>
  <c r="F56" i="2" s="1"/>
  <c r="C7" i="4"/>
  <c r="E59" i="2" s="1"/>
  <c r="H52" i="2" l="1"/>
  <c r="K52" i="2" s="1"/>
  <c r="N52" i="2" s="1"/>
  <c r="G57" i="2"/>
  <c r="J57" i="2" s="1"/>
  <c r="M57" i="2" s="1"/>
  <c r="G55" i="2"/>
  <c r="I55" i="2" s="1"/>
  <c r="L55" i="2" s="1"/>
  <c r="H56" i="2"/>
  <c r="K56" i="2" s="1"/>
  <c r="N56" i="2" s="1"/>
  <c r="H58" i="2"/>
  <c r="K58" i="2" s="1"/>
  <c r="N58" i="2" s="1"/>
  <c r="H60" i="2"/>
  <c r="K60" i="2" s="1"/>
  <c r="N60" i="2" s="1"/>
  <c r="H55" i="2"/>
  <c r="K55" i="2" s="1"/>
  <c r="N55" i="2" s="1"/>
  <c r="G61" i="2"/>
  <c r="J61" i="2" s="1"/>
  <c r="M61" i="2" s="1"/>
  <c r="G52" i="2"/>
  <c r="J52" i="2" s="1"/>
  <c r="M52" i="2" s="1"/>
  <c r="G53" i="2"/>
  <c r="J53" i="2" s="1"/>
  <c r="M53" i="2" s="1"/>
  <c r="H54" i="2"/>
  <c r="K54" i="2" s="1"/>
  <c r="N54" i="2" s="1"/>
  <c r="G60" i="2"/>
  <c r="J60" i="2" s="1"/>
  <c r="M60" i="2" s="1"/>
  <c r="G59" i="2"/>
  <c r="I59" i="2" s="1"/>
  <c r="L59" i="2" s="1"/>
  <c r="G56" i="2"/>
  <c r="J56" i="2" s="1"/>
  <c r="M56" i="2" s="1"/>
  <c r="H59" i="2"/>
  <c r="K59" i="2" s="1"/>
  <c r="N59" i="2" s="1"/>
  <c r="G54" i="2"/>
  <c r="I54" i="2" s="1"/>
  <c r="L54" i="2" s="1"/>
  <c r="H53" i="2"/>
  <c r="K53" i="2" s="1"/>
  <c r="N53" i="2" s="1"/>
  <c r="H61" i="2"/>
  <c r="K61" i="2" s="1"/>
  <c r="N61" i="2" s="1"/>
  <c r="J58" i="2"/>
  <c r="M58" i="2" s="1"/>
  <c r="I58" i="2"/>
  <c r="L58" i="2" s="1"/>
  <c r="I57" i="2" l="1"/>
  <c r="L57" i="2" s="1"/>
  <c r="P57" i="2" s="1"/>
  <c r="J55" i="2"/>
  <c r="M55" i="2" s="1"/>
  <c r="P55" i="2" s="1"/>
  <c r="Q55" i="2" s="1"/>
  <c r="R55" i="2" s="1"/>
  <c r="I60" i="2"/>
  <c r="L60" i="2" s="1"/>
  <c r="P60" i="2" s="1"/>
  <c r="Q60" i="2" s="1"/>
  <c r="R60" i="2" s="1"/>
  <c r="I61" i="2"/>
  <c r="L61" i="2" s="1"/>
  <c r="P61" i="2" s="1"/>
  <c r="Q61" i="2" s="1"/>
  <c r="R61" i="2" s="1"/>
  <c r="I53" i="2"/>
  <c r="L53" i="2" s="1"/>
  <c r="P53" i="2" s="1"/>
  <c r="I52" i="2"/>
  <c r="L52" i="2" s="1"/>
  <c r="P52" i="2" s="1"/>
  <c r="Q52" i="2" s="1"/>
  <c r="R52" i="2" s="1"/>
  <c r="J59" i="2"/>
  <c r="M59" i="2" s="1"/>
  <c r="P59" i="2" s="1"/>
  <c r="I56" i="2"/>
  <c r="L56" i="2" s="1"/>
  <c r="P56" i="2" s="1"/>
  <c r="Q56" i="2" s="1"/>
  <c r="R56" i="2" s="1"/>
  <c r="J54" i="2"/>
  <c r="M54" i="2" s="1"/>
  <c r="P54" i="2" s="1"/>
  <c r="P58" i="2"/>
  <c r="Q57" i="2" l="1"/>
  <c r="R57" i="2" s="1"/>
  <c r="V52" i="2"/>
  <c r="W52" i="2" s="1"/>
  <c r="Q53" i="2"/>
  <c r="R53" i="2" s="1"/>
  <c r="Q59" i="2"/>
  <c r="R59" i="2" s="1"/>
  <c r="V55" i="2"/>
  <c r="W55" i="2" s="1"/>
  <c r="V61" i="2"/>
  <c r="Q58" i="2"/>
  <c r="R58" i="2" s="1"/>
  <c r="Q54" i="2"/>
  <c r="R54" i="2" s="1"/>
  <c r="V60" i="2"/>
  <c r="V56" i="2"/>
  <c r="W56" i="2" s="1"/>
  <c r="V57" i="2" l="1"/>
  <c r="X57" i="2" s="1"/>
  <c r="X52" i="2"/>
  <c r="V53" i="2"/>
  <c r="V59" i="2"/>
  <c r="X59" i="2" s="1"/>
  <c r="X55" i="2"/>
  <c r="V54" i="2"/>
  <c r="W54" i="2" s="1"/>
  <c r="X61" i="2"/>
  <c r="W61" i="2"/>
  <c r="V58" i="2"/>
  <c r="W58" i="2" s="1"/>
  <c r="X60" i="2"/>
  <c r="W60" i="2"/>
  <c r="X56" i="2"/>
  <c r="W57" i="2" l="1"/>
  <c r="X53" i="2"/>
  <c r="W53" i="2"/>
  <c r="W59" i="2"/>
  <c r="X54" i="2"/>
  <c r="X58" i="2"/>
  <c r="T45" i="3" l="1"/>
  <c r="AO9" i="3" s="1"/>
  <c r="Q45" i="3"/>
  <c r="R45" i="3"/>
  <c r="AM9" i="3" s="1"/>
  <c r="N45" i="3"/>
  <c r="AI9" i="3" s="1"/>
  <c r="G45" i="3"/>
  <c r="AB9" i="3" s="1"/>
  <c r="E45" i="3"/>
  <c r="Z9" i="3" s="1"/>
  <c r="D45" i="3"/>
  <c r="Y9" i="3" s="1"/>
  <c r="F45" i="3"/>
  <c r="AA9" i="3" s="1"/>
  <c r="S45" i="3"/>
  <c r="AN9" i="3" s="1"/>
  <c r="U45" i="3"/>
  <c r="AP9" i="3" s="1"/>
  <c r="I45" i="3"/>
  <c r="AD9" i="3" s="1"/>
  <c r="J45" i="3"/>
  <c r="AE9" i="3" s="1"/>
  <c r="V45" i="3"/>
  <c r="AQ9" i="3" s="1"/>
  <c r="H45" i="3"/>
  <c r="AC9" i="3" s="1"/>
  <c r="P45" i="3"/>
  <c r="AK9" i="3" s="1"/>
  <c r="C45" i="3"/>
  <c r="X9" i="3" s="1"/>
  <c r="O45" i="3"/>
  <c r="AJ9" i="3" s="1"/>
  <c r="L45" i="3"/>
  <c r="AG9" i="3" s="1"/>
  <c r="M45" i="3"/>
  <c r="AH9" i="3" s="1"/>
  <c r="K45" i="3"/>
  <c r="AF9" i="3" s="1"/>
  <c r="T8" i="4"/>
  <c r="E67" i="2" s="1"/>
  <c r="R8" i="4" l="1"/>
  <c r="E65" i="2" s="1"/>
  <c r="Q8" i="4"/>
  <c r="F65" i="2" s="1"/>
  <c r="AL9" i="3"/>
  <c r="K8" i="4"/>
  <c r="E64" i="2" s="1"/>
  <c r="J8" i="4"/>
  <c r="E63" i="2" s="1"/>
  <c r="F8" i="4"/>
  <c r="E70" i="2" s="1"/>
  <c r="N8" i="4"/>
  <c r="F66" i="2" s="1"/>
  <c r="P8" i="4"/>
  <c r="F67" i="2" s="1"/>
  <c r="G67" i="2" s="1"/>
  <c r="J67" i="2" s="1"/>
  <c r="M67" i="2" s="1"/>
  <c r="I8" i="4"/>
  <c r="E62" i="2" s="1"/>
  <c r="D8" i="4"/>
  <c r="E68" i="2" s="1"/>
  <c r="M8" i="4"/>
  <c r="E69" i="2" s="1"/>
  <c r="L8" i="4"/>
  <c r="F68" i="2" s="1"/>
  <c r="H8" i="4"/>
  <c r="F69" i="2" s="1"/>
  <c r="U8" i="4"/>
  <c r="F64" i="2" s="1"/>
  <c r="E8" i="4"/>
  <c r="F63" i="2" s="1"/>
  <c r="O8" i="4"/>
  <c r="F71" i="2" s="1"/>
  <c r="V8" i="4"/>
  <c r="E71" i="2" s="1"/>
  <c r="S8" i="4"/>
  <c r="E66" i="2" s="1"/>
  <c r="G8" i="4"/>
  <c r="F62" i="2" s="1"/>
  <c r="C8" i="4"/>
  <c r="F70" i="2" s="1"/>
  <c r="H65" i="2" l="1"/>
  <c r="K65" i="2" s="1"/>
  <c r="N65" i="2" s="1"/>
  <c r="G65" i="2"/>
  <c r="I65" i="2" s="1"/>
  <c r="L65" i="2" s="1"/>
  <c r="H64" i="2"/>
  <c r="K64" i="2" s="1"/>
  <c r="N64" i="2" s="1"/>
  <c r="H62" i="2"/>
  <c r="K62" i="2" s="1"/>
  <c r="N62" i="2" s="1"/>
  <c r="H63" i="2"/>
  <c r="K63" i="2" s="1"/>
  <c r="N63" i="2" s="1"/>
  <c r="G70" i="2"/>
  <c r="I70" i="2" s="1"/>
  <c r="L70" i="2" s="1"/>
  <c r="G68" i="2"/>
  <c r="J68" i="2" s="1"/>
  <c r="M68" i="2" s="1"/>
  <c r="G66" i="2"/>
  <c r="J66" i="2" s="1"/>
  <c r="M66" i="2" s="1"/>
  <c r="H69" i="2"/>
  <c r="K69" i="2" s="1"/>
  <c r="N69" i="2" s="1"/>
  <c r="G71" i="2"/>
  <c r="J71" i="2" s="1"/>
  <c r="M71" i="2" s="1"/>
  <c r="G63" i="2"/>
  <c r="J63" i="2" s="1"/>
  <c r="M63" i="2" s="1"/>
  <c r="H66" i="2"/>
  <c r="K66" i="2" s="1"/>
  <c r="N66" i="2" s="1"/>
  <c r="H67" i="2"/>
  <c r="K67" i="2" s="1"/>
  <c r="N67" i="2" s="1"/>
  <c r="G69" i="2"/>
  <c r="J69" i="2" s="1"/>
  <c r="M69" i="2" s="1"/>
  <c r="G62" i="2"/>
  <c r="I62" i="2" s="1"/>
  <c r="L62" i="2" s="1"/>
  <c r="G64" i="2"/>
  <c r="I64" i="2" s="1"/>
  <c r="L64" i="2" s="1"/>
  <c r="H71" i="2"/>
  <c r="K71" i="2" s="1"/>
  <c r="N71" i="2" s="1"/>
  <c r="H68" i="2"/>
  <c r="K68" i="2" s="1"/>
  <c r="N68" i="2" s="1"/>
  <c r="H70" i="2"/>
  <c r="K70" i="2" s="1"/>
  <c r="N70" i="2" s="1"/>
  <c r="I66" i="2"/>
  <c r="L66" i="2" s="1"/>
  <c r="I67" i="2"/>
  <c r="L67" i="2" s="1"/>
  <c r="J70" i="2"/>
  <c r="M70" i="2" s="1"/>
  <c r="J65" i="2"/>
  <c r="M65" i="2" s="1"/>
  <c r="I63" i="2" l="1"/>
  <c r="L63" i="2" s="1"/>
  <c r="P63" i="2" s="1"/>
  <c r="I68" i="2"/>
  <c r="L68" i="2" s="1"/>
  <c r="P68" i="2" s="1"/>
  <c r="Q68" i="2" s="1"/>
  <c r="I71" i="2"/>
  <c r="L71" i="2" s="1"/>
  <c r="P71" i="2" s="1"/>
  <c r="Q71" i="2" s="1"/>
  <c r="R71" i="2" s="1"/>
  <c r="J62" i="2"/>
  <c r="M62" i="2" s="1"/>
  <c r="P62" i="2" s="1"/>
  <c r="P66" i="2"/>
  <c r="Q66" i="2" s="1"/>
  <c r="R66" i="2" s="1"/>
  <c r="J64" i="2"/>
  <c r="M64" i="2" s="1"/>
  <c r="P64" i="2" s="1"/>
  <c r="Q64" i="2" s="1"/>
  <c r="R64" i="2" s="1"/>
  <c r="P67" i="2"/>
  <c r="Q67" i="2" s="1"/>
  <c r="R67" i="2" s="1"/>
  <c r="I69" i="2"/>
  <c r="L69" i="2" s="1"/>
  <c r="P69" i="2" s="1"/>
  <c r="Q69" i="2" s="1"/>
  <c r="R69" i="2" s="1"/>
  <c r="P70" i="2"/>
  <c r="Q70" i="2" s="1"/>
  <c r="R70" i="2" s="1"/>
  <c r="P65" i="2"/>
  <c r="V71" i="2" l="1"/>
  <c r="X71" i="2" s="1"/>
  <c r="V69" i="2"/>
  <c r="W69" i="2" s="1"/>
  <c r="V67" i="2"/>
  <c r="X67" i="2" s="1"/>
  <c r="V64" i="2"/>
  <c r="X64" i="2" s="1"/>
  <c r="R68" i="2"/>
  <c r="V68" i="2"/>
  <c r="W68" i="2" s="1"/>
  <c r="V70" i="2"/>
  <c r="X70" i="2" s="1"/>
  <c r="Q62" i="2"/>
  <c r="R62" i="2" s="1"/>
  <c r="V66" i="2"/>
  <c r="Q65" i="2"/>
  <c r="R65" i="2" s="1"/>
  <c r="Q63" i="2"/>
  <c r="R63" i="2" s="1"/>
  <c r="W71" i="2" l="1"/>
  <c r="X69" i="2"/>
  <c r="W67" i="2"/>
  <c r="W64" i="2"/>
  <c r="V63" i="2"/>
  <c r="W63" i="2" s="1"/>
  <c r="V65" i="2"/>
  <c r="W65" i="2" s="1"/>
  <c r="X68" i="2"/>
  <c r="W70" i="2"/>
  <c r="V62" i="2"/>
  <c r="X66" i="2"/>
  <c r="W66" i="2"/>
  <c r="X63" i="2" l="1"/>
  <c r="X65" i="2"/>
  <c r="X62" i="2"/>
  <c r="W62" i="2"/>
  <c r="E46" i="3" l="1"/>
  <c r="Z10" i="3" s="1"/>
  <c r="I46" i="3"/>
  <c r="AD10" i="3" s="1"/>
  <c r="M46" i="3"/>
  <c r="AH10" i="3" s="1"/>
  <c r="Q46" i="3"/>
  <c r="AL10" i="3" s="1"/>
  <c r="U46" i="3"/>
  <c r="AP10" i="3" s="1"/>
  <c r="F46" i="3"/>
  <c r="AA10" i="3" s="1"/>
  <c r="J46" i="3"/>
  <c r="AE10" i="3" s="1"/>
  <c r="N46" i="3"/>
  <c r="AI10" i="3" s="1"/>
  <c r="R46" i="3"/>
  <c r="AM10" i="3" s="1"/>
  <c r="C46" i="3"/>
  <c r="X10" i="3" s="1"/>
  <c r="G46" i="3"/>
  <c r="AB10" i="3" s="1"/>
  <c r="K46" i="3"/>
  <c r="AF10" i="3" s="1"/>
  <c r="O46" i="3"/>
  <c r="AJ10" i="3" s="1"/>
  <c r="S46" i="3"/>
  <c r="AN10" i="3" s="1"/>
  <c r="D46" i="3"/>
  <c r="Y10" i="3" s="1"/>
  <c r="H46" i="3"/>
  <c r="AC10" i="3" s="1"/>
  <c r="L46" i="3"/>
  <c r="AG10" i="3" s="1"/>
  <c r="P46" i="3"/>
  <c r="AK10" i="3" s="1"/>
  <c r="T46" i="3"/>
  <c r="AO10" i="3" s="1"/>
  <c r="V46" i="3"/>
  <c r="AQ10" i="3" s="1"/>
  <c r="V9" i="4" l="1"/>
  <c r="F74" i="2" s="1"/>
  <c r="H9" i="4"/>
  <c r="E76" i="2" s="1"/>
  <c r="K9" i="4"/>
  <c r="F79" i="2" s="1"/>
  <c r="N9" i="4"/>
  <c r="E77" i="2" s="1"/>
  <c r="Q9" i="4"/>
  <c r="E80" i="2" s="1"/>
  <c r="T9" i="4"/>
  <c r="F72" i="2" s="1"/>
  <c r="D9" i="4"/>
  <c r="F76" i="2" s="1"/>
  <c r="G9" i="4"/>
  <c r="E75" i="2" s="1"/>
  <c r="J9" i="4"/>
  <c r="F77" i="2" s="1"/>
  <c r="M9" i="4"/>
  <c r="F81" i="2" s="1"/>
  <c r="P9" i="4"/>
  <c r="E78" i="2" s="1"/>
  <c r="S9" i="4"/>
  <c r="F80" i="2" s="1"/>
  <c r="C9" i="4"/>
  <c r="E73" i="2" s="1"/>
  <c r="F9" i="4"/>
  <c r="F75" i="2" s="1"/>
  <c r="I9" i="4"/>
  <c r="F73" i="2" s="1"/>
  <c r="L9" i="4"/>
  <c r="E72" i="2" s="1"/>
  <c r="O9" i="4"/>
  <c r="E79" i="2" s="1"/>
  <c r="R9" i="4"/>
  <c r="F78" i="2" s="1"/>
  <c r="U9" i="4"/>
  <c r="E81" i="2" s="1"/>
  <c r="E9" i="4"/>
  <c r="E74" i="2" s="1"/>
  <c r="G72" i="2" l="1"/>
  <c r="I72" i="2" s="1"/>
  <c r="L72" i="2" s="1"/>
  <c r="G74" i="2"/>
  <c r="I74" i="2" s="1"/>
  <c r="L74" i="2" s="1"/>
  <c r="H80" i="2"/>
  <c r="K80" i="2" s="1"/>
  <c r="N80" i="2" s="1"/>
  <c r="G81" i="2"/>
  <c r="I81" i="2" s="1"/>
  <c r="L81" i="2" s="1"/>
  <c r="H73" i="2"/>
  <c r="K73" i="2" s="1"/>
  <c r="N73" i="2" s="1"/>
  <c r="H75" i="2"/>
  <c r="K75" i="2" s="1"/>
  <c r="N75" i="2" s="1"/>
  <c r="H77" i="2"/>
  <c r="K77" i="2" s="1"/>
  <c r="N77" i="2" s="1"/>
  <c r="H78" i="2"/>
  <c r="K78" i="2" s="1"/>
  <c r="N78" i="2" s="1"/>
  <c r="G79" i="2"/>
  <c r="I79" i="2" s="1"/>
  <c r="L79" i="2" s="1"/>
  <c r="G73" i="2"/>
  <c r="H72" i="2"/>
  <c r="K72" i="2" s="1"/>
  <c r="N72" i="2" s="1"/>
  <c r="G80" i="2"/>
  <c r="H79" i="2"/>
  <c r="K79" i="2" s="1"/>
  <c r="N79" i="2" s="1"/>
  <c r="G78" i="2"/>
  <c r="H81" i="2"/>
  <c r="K81" i="2" s="1"/>
  <c r="N81" i="2" s="1"/>
  <c r="G75" i="2"/>
  <c r="G77" i="2"/>
  <c r="H74" i="2"/>
  <c r="K74" i="2" s="1"/>
  <c r="N74" i="2" s="1"/>
  <c r="G76" i="2"/>
  <c r="H76" i="2"/>
  <c r="K76" i="2" s="1"/>
  <c r="N76" i="2" s="1"/>
  <c r="J74" i="2" l="1"/>
  <c r="M74" i="2" s="1"/>
  <c r="P74" i="2" s="1"/>
  <c r="J72" i="2"/>
  <c r="M72" i="2" s="1"/>
  <c r="P72" i="2" s="1"/>
  <c r="J81" i="2"/>
  <c r="M81" i="2" s="1"/>
  <c r="P81" i="2" s="1"/>
  <c r="J79" i="2"/>
  <c r="M79" i="2" s="1"/>
  <c r="P79" i="2" s="1"/>
  <c r="J78" i="2"/>
  <c r="M78" i="2" s="1"/>
  <c r="I78" i="2"/>
  <c r="L78" i="2" s="1"/>
  <c r="J73" i="2"/>
  <c r="M73" i="2" s="1"/>
  <c r="I73" i="2"/>
  <c r="L73" i="2" s="1"/>
  <c r="I77" i="2"/>
  <c r="L77" i="2" s="1"/>
  <c r="J77" i="2"/>
  <c r="M77" i="2" s="1"/>
  <c r="I75" i="2"/>
  <c r="L75" i="2" s="1"/>
  <c r="J75" i="2"/>
  <c r="M75" i="2" s="1"/>
  <c r="J80" i="2"/>
  <c r="M80" i="2" s="1"/>
  <c r="I80" i="2"/>
  <c r="L80" i="2" s="1"/>
  <c r="I76" i="2"/>
  <c r="L76" i="2" s="1"/>
  <c r="J76" i="2"/>
  <c r="M76" i="2" s="1"/>
  <c r="P73" i="2" l="1"/>
  <c r="Q73" i="2" s="1"/>
  <c r="P77" i="2"/>
  <c r="Q77" i="2" s="1"/>
  <c r="P76" i="2"/>
  <c r="Q76" i="2" s="1"/>
  <c r="R76" i="2" s="1"/>
  <c r="Q74" i="2"/>
  <c r="R74" i="2" s="1"/>
  <c r="P80" i="2"/>
  <c r="Q81" i="2"/>
  <c r="R81" i="2" s="1"/>
  <c r="P78" i="2"/>
  <c r="Q72" i="2"/>
  <c r="R72" i="2" s="1"/>
  <c r="P75" i="2"/>
  <c r="Q79" i="2"/>
  <c r="R79" i="2" s="1"/>
  <c r="V79" i="2" l="1"/>
  <c r="X79" i="2" s="1"/>
  <c r="R73" i="2"/>
  <c r="V73" i="2"/>
  <c r="X73" i="2" s="1"/>
  <c r="V81" i="2"/>
  <c r="W81" i="2" s="1"/>
  <c r="R77" i="2"/>
  <c r="V77" i="2"/>
  <c r="W77" i="2" s="1"/>
  <c r="V72" i="2"/>
  <c r="X72" i="2" s="1"/>
  <c r="V76" i="2"/>
  <c r="X76" i="2" s="1"/>
  <c r="Q78" i="2"/>
  <c r="R78" i="2" s="1"/>
  <c r="Q75" i="2"/>
  <c r="R75" i="2" s="1"/>
  <c r="V74" i="2"/>
  <c r="Q80" i="2"/>
  <c r="R80" i="2" s="1"/>
  <c r="W73" i="2" l="1"/>
  <c r="V78" i="2"/>
  <c r="X78" i="2" s="1"/>
  <c r="W79" i="2"/>
  <c r="X81" i="2"/>
  <c r="X77" i="2"/>
  <c r="W76" i="2"/>
  <c r="W72" i="2"/>
  <c r="V80" i="2"/>
  <c r="W80" i="2" s="1"/>
  <c r="V75" i="2"/>
  <c r="W75" i="2" s="1"/>
  <c r="W74" i="2"/>
  <c r="X74" i="2"/>
  <c r="W78" i="2" l="1"/>
  <c r="M47" i="3" s="1"/>
  <c r="AH11" i="3" s="1"/>
  <c r="X80" i="2"/>
  <c r="X75" i="2"/>
  <c r="K47" i="3" l="1"/>
  <c r="AF11" i="3" s="1"/>
  <c r="H47" i="3"/>
  <c r="AC11" i="3" s="1"/>
  <c r="N47" i="3"/>
  <c r="AI11" i="3" s="1"/>
  <c r="L47" i="3"/>
  <c r="AG11" i="3" s="1"/>
  <c r="I47" i="3"/>
  <c r="AD11" i="3" s="1"/>
  <c r="E47" i="3"/>
  <c r="Z11" i="3" s="1"/>
  <c r="C47" i="3"/>
  <c r="X11" i="3" s="1"/>
  <c r="U47" i="3"/>
  <c r="AP11" i="3" s="1"/>
  <c r="P47" i="3"/>
  <c r="AK11" i="3" s="1"/>
  <c r="R47" i="3"/>
  <c r="AM11" i="3" s="1"/>
  <c r="V47" i="3"/>
  <c r="AQ11" i="3" s="1"/>
  <c r="D47" i="3"/>
  <c r="Y11" i="3" s="1"/>
  <c r="O47" i="3"/>
  <c r="AJ11" i="3" s="1"/>
  <c r="F47" i="3"/>
  <c r="AA11" i="3" s="1"/>
  <c r="S47" i="3"/>
  <c r="AN11" i="3" s="1"/>
  <c r="Q47" i="3"/>
  <c r="AL11" i="3" s="1"/>
  <c r="J47" i="3"/>
  <c r="AE11" i="3" s="1"/>
  <c r="G47" i="3"/>
  <c r="AB11" i="3" s="1"/>
  <c r="T47" i="3"/>
  <c r="AO11" i="3" s="1"/>
  <c r="K10" i="4"/>
  <c r="E83" i="2" s="1"/>
  <c r="M10" i="4"/>
  <c r="E90" i="2" s="1"/>
  <c r="E10" i="4" l="1"/>
  <c r="E89" i="2" s="1"/>
  <c r="H10" i="4"/>
  <c r="F89" i="2" s="1"/>
  <c r="I10" i="4"/>
  <c r="F83" i="2" s="1"/>
  <c r="H83" i="2" s="1"/>
  <c r="K83" i="2" s="1"/>
  <c r="N83" i="2" s="1"/>
  <c r="S10" i="4"/>
  <c r="E88" i="2" s="1"/>
  <c r="V10" i="4"/>
  <c r="E82" i="2" s="1"/>
  <c r="C10" i="4"/>
  <c r="F85" i="2" s="1"/>
  <c r="N10" i="4"/>
  <c r="F86" i="2" s="1"/>
  <c r="J10" i="4"/>
  <c r="F88" i="2" s="1"/>
  <c r="H88" i="2" s="1"/>
  <c r="K88" i="2" s="1"/>
  <c r="N88" i="2" s="1"/>
  <c r="G10" i="4"/>
  <c r="F87" i="2" s="1"/>
  <c r="F10" i="4"/>
  <c r="F90" i="2" s="1"/>
  <c r="G90" i="2" s="1"/>
  <c r="R10" i="4"/>
  <c r="E85" i="2" s="1"/>
  <c r="O10" i="4"/>
  <c r="E91" i="2" s="1"/>
  <c r="P10" i="4"/>
  <c r="E84" i="2" s="1"/>
  <c r="Q10" i="4"/>
  <c r="F84" i="2" s="1"/>
  <c r="D10" i="4"/>
  <c r="F91" i="2" s="1"/>
  <c r="U10" i="4"/>
  <c r="E87" i="2" s="1"/>
  <c r="L10" i="4"/>
  <c r="F82" i="2" s="1"/>
  <c r="G82" i="2" s="1"/>
  <c r="T10" i="4"/>
  <c r="E86" i="2" s="1"/>
  <c r="G83" i="2"/>
  <c r="I83" i="2" s="1"/>
  <c r="L83" i="2" s="1"/>
  <c r="H89" i="2" l="1"/>
  <c r="K89" i="2" s="1"/>
  <c r="N89" i="2" s="1"/>
  <c r="G89" i="2"/>
  <c r="J89" i="2" s="1"/>
  <c r="M89" i="2" s="1"/>
  <c r="G85" i="2"/>
  <c r="J85" i="2" s="1"/>
  <c r="M85" i="2" s="1"/>
  <c r="H91" i="2"/>
  <c r="K91" i="2" s="1"/>
  <c r="N91" i="2" s="1"/>
  <c r="G84" i="2"/>
  <c r="I84" i="2" s="1"/>
  <c r="L84" i="2" s="1"/>
  <c r="G91" i="2"/>
  <c r="J91" i="2" s="1"/>
  <c r="M91" i="2" s="1"/>
  <c r="G88" i="2"/>
  <c r="I88" i="2" s="1"/>
  <c r="L88" i="2" s="1"/>
  <c r="H87" i="2"/>
  <c r="K87" i="2" s="1"/>
  <c r="N87" i="2" s="1"/>
  <c r="H90" i="2"/>
  <c r="K90" i="2" s="1"/>
  <c r="N90" i="2" s="1"/>
  <c r="H82" i="2"/>
  <c r="K82" i="2" s="1"/>
  <c r="N82" i="2" s="1"/>
  <c r="G86" i="2"/>
  <c r="J86" i="2" s="1"/>
  <c r="M86" i="2" s="1"/>
  <c r="H85" i="2"/>
  <c r="K85" i="2" s="1"/>
  <c r="N85" i="2" s="1"/>
  <c r="H84" i="2"/>
  <c r="K84" i="2" s="1"/>
  <c r="N84" i="2" s="1"/>
  <c r="G87" i="2"/>
  <c r="I87" i="2" s="1"/>
  <c r="L87" i="2" s="1"/>
  <c r="H86" i="2"/>
  <c r="K86" i="2" s="1"/>
  <c r="N86" i="2" s="1"/>
  <c r="J83" i="2"/>
  <c r="M83" i="2" s="1"/>
  <c r="P83" i="2" s="1"/>
  <c r="J82" i="2"/>
  <c r="M82" i="2" s="1"/>
  <c r="I82" i="2"/>
  <c r="L82" i="2" s="1"/>
  <c r="J90" i="2"/>
  <c r="M90" i="2" s="1"/>
  <c r="I90" i="2"/>
  <c r="L90" i="2" s="1"/>
  <c r="I89" i="2" l="1"/>
  <c r="L89" i="2" s="1"/>
  <c r="P89" i="2" s="1"/>
  <c r="Q89" i="2" s="1"/>
  <c r="R89" i="2" s="1"/>
  <c r="I85" i="2"/>
  <c r="L85" i="2" s="1"/>
  <c r="P85" i="2" s="1"/>
  <c r="J88" i="2"/>
  <c r="M88" i="2" s="1"/>
  <c r="P88" i="2" s="1"/>
  <c r="J84" i="2"/>
  <c r="M84" i="2" s="1"/>
  <c r="P84" i="2" s="1"/>
  <c r="Q84" i="2" s="1"/>
  <c r="R84" i="2" s="1"/>
  <c r="I91" i="2"/>
  <c r="L91" i="2" s="1"/>
  <c r="P91" i="2" s="1"/>
  <c r="Q91" i="2" s="1"/>
  <c r="R91" i="2" s="1"/>
  <c r="I86" i="2"/>
  <c r="L86" i="2" s="1"/>
  <c r="P86" i="2" s="1"/>
  <c r="Q86" i="2" s="1"/>
  <c r="R86" i="2" s="1"/>
  <c r="J87" i="2"/>
  <c r="M87" i="2" s="1"/>
  <c r="P87" i="2" s="1"/>
  <c r="P90" i="2"/>
  <c r="Q90" i="2" s="1"/>
  <c r="R90" i="2" s="1"/>
  <c r="P82" i="2"/>
  <c r="Q82" i="2" s="1"/>
  <c r="R82" i="2" s="1"/>
  <c r="Q83" i="2"/>
  <c r="R83" i="2" s="1"/>
  <c r="V89" i="2" l="1"/>
  <c r="W89" i="2" s="1"/>
  <c r="V86" i="2"/>
  <c r="W86" i="2" s="1"/>
  <c r="V90" i="2"/>
  <c r="X90" i="2" s="1"/>
  <c r="V84" i="2"/>
  <c r="X84" i="2" s="1"/>
  <c r="V82" i="2"/>
  <c r="X82" i="2" s="1"/>
  <c r="Q87" i="2"/>
  <c r="R87" i="2" s="1"/>
  <c r="V91" i="2"/>
  <c r="V83" i="2"/>
  <c r="Q88" i="2"/>
  <c r="R88" i="2" s="1"/>
  <c r="Q85" i="2"/>
  <c r="R85" i="2" s="1"/>
  <c r="X89" i="2" l="1"/>
  <c r="X86" i="2"/>
  <c r="W84" i="2"/>
  <c r="V87" i="2"/>
  <c r="X87" i="2" s="1"/>
  <c r="V88" i="2"/>
  <c r="X88" i="2" s="1"/>
  <c r="W90" i="2"/>
  <c r="W82" i="2"/>
  <c r="V85" i="2"/>
  <c r="X85" i="2" s="1"/>
  <c r="W83" i="2"/>
  <c r="X83" i="2"/>
  <c r="W91" i="2"/>
  <c r="X91" i="2"/>
  <c r="W87" i="2" l="1"/>
  <c r="W88" i="2"/>
  <c r="W85" i="2"/>
  <c r="C48" i="3" l="1"/>
  <c r="X12" i="3" s="1"/>
  <c r="D48" i="3"/>
  <c r="Y12" i="3" s="1"/>
  <c r="H48" i="3"/>
  <c r="AC12" i="3" s="1"/>
  <c r="G48" i="3"/>
  <c r="AB12" i="3" s="1"/>
  <c r="T48" i="3"/>
  <c r="AO12" i="3" s="1"/>
  <c r="K48" i="3"/>
  <c r="AF12" i="3" s="1"/>
  <c r="Q48" i="3"/>
  <c r="AL12" i="3" s="1"/>
  <c r="E48" i="3"/>
  <c r="Z12" i="3" s="1"/>
  <c r="S48" i="3"/>
  <c r="AN12" i="3" s="1"/>
  <c r="N48" i="3"/>
  <c r="AI12" i="3" s="1"/>
  <c r="U48" i="3"/>
  <c r="AP12" i="3" s="1"/>
  <c r="P48" i="3"/>
  <c r="AK12" i="3" s="1"/>
  <c r="O48" i="3"/>
  <c r="AJ12" i="3" s="1"/>
  <c r="L48" i="3"/>
  <c r="AG12" i="3" s="1"/>
  <c r="I48" i="3"/>
  <c r="AD12" i="3" s="1"/>
  <c r="R48" i="3"/>
  <c r="AM12" i="3" s="1"/>
  <c r="M48" i="3"/>
  <c r="AH12" i="3" s="1"/>
  <c r="J48" i="3"/>
  <c r="AE12" i="3" s="1"/>
  <c r="F48" i="3"/>
  <c r="AA12" i="3" s="1"/>
  <c r="V48" i="3"/>
  <c r="AQ12" i="3" s="1"/>
  <c r="C11" i="4"/>
  <c r="E93" i="2" s="1"/>
  <c r="P11" i="4" l="1"/>
  <c r="F96" i="2" s="1"/>
  <c r="E11" i="4"/>
  <c r="F93" i="2" s="1"/>
  <c r="H93" i="2" s="1"/>
  <c r="K93" i="2" s="1"/>
  <c r="N93" i="2" s="1"/>
  <c r="G11" i="4"/>
  <c r="E101" i="2" s="1"/>
  <c r="F11" i="4"/>
  <c r="E94" i="2" s="1"/>
  <c r="I11" i="4"/>
  <c r="E96" i="2" s="1"/>
  <c r="G96" i="2" s="1"/>
  <c r="U11" i="4"/>
  <c r="F97" i="2" s="1"/>
  <c r="Q11" i="4"/>
  <c r="E98" i="2" s="1"/>
  <c r="H11" i="4"/>
  <c r="E95" i="2" s="1"/>
  <c r="J11" i="4"/>
  <c r="E97" i="2" s="1"/>
  <c r="L11" i="4"/>
  <c r="E99" i="2" s="1"/>
  <c r="K11" i="4"/>
  <c r="F92" i="2" s="1"/>
  <c r="D11" i="4"/>
  <c r="E100" i="2" s="1"/>
  <c r="O11" i="4"/>
  <c r="F94" i="2" s="1"/>
  <c r="S11" i="4"/>
  <c r="F95" i="2" s="1"/>
  <c r="T11" i="4"/>
  <c r="F100" i="2" s="1"/>
  <c r="M11" i="4"/>
  <c r="F99" i="2" s="1"/>
  <c r="N11" i="4"/>
  <c r="E92" i="2" s="1"/>
  <c r="R11" i="4"/>
  <c r="F101" i="2" s="1"/>
  <c r="V11" i="4"/>
  <c r="F98" i="2" s="1"/>
  <c r="H100" i="2" l="1"/>
  <c r="K100" i="2" s="1"/>
  <c r="N100" i="2" s="1"/>
  <c r="H95" i="2"/>
  <c r="K95" i="2" s="1"/>
  <c r="N95" i="2" s="1"/>
  <c r="G94" i="2"/>
  <c r="J94" i="2" s="1"/>
  <c r="M94" i="2" s="1"/>
  <c r="G97" i="2"/>
  <c r="I97" i="2" s="1"/>
  <c r="L97" i="2" s="1"/>
  <c r="H97" i="2"/>
  <c r="K97" i="2" s="1"/>
  <c r="N97" i="2" s="1"/>
  <c r="H99" i="2"/>
  <c r="K99" i="2" s="1"/>
  <c r="N99" i="2" s="1"/>
  <c r="G100" i="2"/>
  <c r="J100" i="2" s="1"/>
  <c r="M100" i="2" s="1"/>
  <c r="H96" i="2"/>
  <c r="K96" i="2" s="1"/>
  <c r="N96" i="2" s="1"/>
  <c r="H92" i="2"/>
  <c r="K92" i="2" s="1"/>
  <c r="N92" i="2" s="1"/>
  <c r="G95" i="2"/>
  <c r="I95" i="2" s="1"/>
  <c r="L95" i="2" s="1"/>
  <c r="H94" i="2"/>
  <c r="K94" i="2" s="1"/>
  <c r="N94" i="2" s="1"/>
  <c r="J97" i="2"/>
  <c r="M97" i="2" s="1"/>
  <c r="G93" i="2"/>
  <c r="I93" i="2" s="1"/>
  <c r="L93" i="2" s="1"/>
  <c r="G98" i="2"/>
  <c r="J98" i="2" s="1"/>
  <c r="M98" i="2" s="1"/>
  <c r="G99" i="2"/>
  <c r="I99" i="2" s="1"/>
  <c r="L99" i="2" s="1"/>
  <c r="G92" i="2"/>
  <c r="I92" i="2" s="1"/>
  <c r="L92" i="2" s="1"/>
  <c r="H98" i="2"/>
  <c r="K98" i="2" s="1"/>
  <c r="N98" i="2" s="1"/>
  <c r="H101" i="2"/>
  <c r="K101" i="2" s="1"/>
  <c r="N101" i="2" s="1"/>
  <c r="G101" i="2"/>
  <c r="J96" i="2"/>
  <c r="M96" i="2" s="1"/>
  <c r="I96" i="2"/>
  <c r="L96" i="2" s="1"/>
  <c r="I98" i="2" l="1"/>
  <c r="L98" i="2" s="1"/>
  <c r="P98" i="2" s="1"/>
  <c r="Q98" i="2" s="1"/>
  <c r="R98" i="2" s="1"/>
  <c r="I100" i="2"/>
  <c r="L100" i="2" s="1"/>
  <c r="P100" i="2" s="1"/>
  <c r="Q100" i="2" s="1"/>
  <c r="R100" i="2" s="1"/>
  <c r="I94" i="2"/>
  <c r="L94" i="2" s="1"/>
  <c r="P94" i="2" s="1"/>
  <c r="Q94" i="2" s="1"/>
  <c r="R94" i="2" s="1"/>
  <c r="J95" i="2"/>
  <c r="M95" i="2" s="1"/>
  <c r="P95" i="2" s="1"/>
  <c r="Q95" i="2" s="1"/>
  <c r="R95" i="2" s="1"/>
  <c r="P97" i="2"/>
  <c r="Q97" i="2" s="1"/>
  <c r="R97" i="2" s="1"/>
  <c r="J93" i="2"/>
  <c r="M93" i="2" s="1"/>
  <c r="P93" i="2" s="1"/>
  <c r="J99" i="2"/>
  <c r="M99" i="2" s="1"/>
  <c r="P99" i="2" s="1"/>
  <c r="Q99" i="2" s="1"/>
  <c r="R99" i="2" s="1"/>
  <c r="J92" i="2"/>
  <c r="M92" i="2" s="1"/>
  <c r="P92" i="2" s="1"/>
  <c r="I101" i="2"/>
  <c r="L101" i="2" s="1"/>
  <c r="J101" i="2"/>
  <c r="M101" i="2" s="1"/>
  <c r="P96" i="2"/>
  <c r="Q96" i="2" s="1"/>
  <c r="R96" i="2" s="1"/>
  <c r="V98" i="2" l="1"/>
  <c r="X98" i="2" s="1"/>
  <c r="P101" i="2"/>
  <c r="V95" i="2"/>
  <c r="W95" i="2" s="1"/>
  <c r="V94" i="2"/>
  <c r="X94" i="2" s="1"/>
  <c r="V97" i="2"/>
  <c r="W97" i="2" s="1"/>
  <c r="V99" i="2"/>
  <c r="X99" i="2" s="1"/>
  <c r="V96" i="2"/>
  <c r="Q93" i="2"/>
  <c r="R93" i="2" s="1"/>
  <c r="Q92" i="2"/>
  <c r="R92" i="2" s="1"/>
  <c r="V100" i="2"/>
  <c r="W98" i="2" l="1"/>
  <c r="X97" i="2"/>
  <c r="W99" i="2"/>
  <c r="X95" i="2"/>
  <c r="W94" i="2"/>
  <c r="Q101" i="2"/>
  <c r="R101" i="2" s="1"/>
  <c r="V93" i="2"/>
  <c r="W93" i="2" s="1"/>
  <c r="X96" i="2"/>
  <c r="W96" i="2"/>
  <c r="W100" i="2"/>
  <c r="X100" i="2"/>
  <c r="V92" i="2"/>
  <c r="V101" i="2" l="1"/>
  <c r="X101" i="2" s="1"/>
  <c r="X93" i="2"/>
  <c r="X92" i="2"/>
  <c r="W92" i="2"/>
  <c r="W101" i="2" l="1"/>
  <c r="C49" i="3" s="1"/>
  <c r="X13" i="3" s="1"/>
  <c r="G49" i="3" l="1"/>
  <c r="AB13" i="3" s="1"/>
  <c r="J49" i="3"/>
  <c r="AE13" i="3" s="1"/>
  <c r="F49" i="3"/>
  <c r="AA13" i="3" s="1"/>
  <c r="V49" i="3"/>
  <c r="AQ13" i="3" s="1"/>
  <c r="M49" i="3"/>
  <c r="AH13" i="3" s="1"/>
  <c r="N49" i="3"/>
  <c r="AI13" i="3" s="1"/>
  <c r="I49" i="3"/>
  <c r="AD13" i="3" s="1"/>
  <c r="R49" i="3"/>
  <c r="AM13" i="3" s="1"/>
  <c r="U49" i="3"/>
  <c r="AP13" i="3" s="1"/>
  <c r="T49" i="3"/>
  <c r="AO13" i="3" s="1"/>
  <c r="Q49" i="3"/>
  <c r="AL13" i="3" s="1"/>
  <c r="O49" i="3"/>
  <c r="AJ13" i="3" s="1"/>
  <c r="L49" i="3"/>
  <c r="AG13" i="3" s="1"/>
  <c r="D49" i="3"/>
  <c r="Y13" i="3" s="1"/>
  <c r="E49" i="3"/>
  <c r="Z13" i="3" s="1"/>
  <c r="H49" i="3"/>
  <c r="AC13" i="3" s="1"/>
  <c r="K49" i="3"/>
  <c r="AF13" i="3" s="1"/>
  <c r="P49" i="3"/>
  <c r="AK13" i="3" s="1"/>
  <c r="S49" i="3"/>
  <c r="AN13" i="3" s="1"/>
  <c r="G12" i="4"/>
  <c r="F104" i="2" s="1"/>
  <c r="C12" i="4"/>
  <c r="F111" i="2" s="1"/>
  <c r="J12" i="4" l="1"/>
  <c r="F105" i="2" s="1"/>
  <c r="K12" i="4"/>
  <c r="E102" i="2" s="1"/>
  <c r="E12" i="4"/>
  <c r="E103" i="2" s="1"/>
  <c r="Q12" i="4"/>
  <c r="F106" i="2" s="1"/>
  <c r="I12" i="4"/>
  <c r="F103" i="2" s="1"/>
  <c r="F12" i="4"/>
  <c r="F102" i="2" s="1"/>
  <c r="P12" i="4"/>
  <c r="E105" i="2" s="1"/>
  <c r="D12" i="4"/>
  <c r="F107" i="2" s="1"/>
  <c r="T12" i="4"/>
  <c r="E106" i="2" s="1"/>
  <c r="N12" i="4"/>
  <c r="F110" i="2" s="1"/>
  <c r="L12" i="4"/>
  <c r="F108" i="2" s="1"/>
  <c r="U12" i="4"/>
  <c r="E110" i="2" s="1"/>
  <c r="M12" i="4"/>
  <c r="E104" i="2" s="1"/>
  <c r="G104" i="2" s="1"/>
  <c r="J104" i="2" s="1"/>
  <c r="M104" i="2" s="1"/>
  <c r="H12" i="4"/>
  <c r="F109" i="2" s="1"/>
  <c r="O12" i="4"/>
  <c r="E108" i="2" s="1"/>
  <c r="R12" i="4"/>
  <c r="E109" i="2" s="1"/>
  <c r="V12" i="4"/>
  <c r="E107" i="2" s="1"/>
  <c r="S12" i="4"/>
  <c r="E111" i="2" s="1"/>
  <c r="G111" i="2" s="1"/>
  <c r="H102" i="2" l="1"/>
  <c r="K102" i="2" s="1"/>
  <c r="N102" i="2" s="1"/>
  <c r="H105" i="2"/>
  <c r="K105" i="2" s="1"/>
  <c r="N105" i="2" s="1"/>
  <c r="G108" i="2"/>
  <c r="J108" i="2" s="1"/>
  <c r="M108" i="2" s="1"/>
  <c r="H107" i="2"/>
  <c r="K107" i="2" s="1"/>
  <c r="N107" i="2" s="1"/>
  <c r="G106" i="2"/>
  <c r="J106" i="2" s="1"/>
  <c r="M106" i="2" s="1"/>
  <c r="G103" i="2"/>
  <c r="I103" i="2" s="1"/>
  <c r="L103" i="2" s="1"/>
  <c r="H106" i="2"/>
  <c r="K106" i="2" s="1"/>
  <c r="N106" i="2" s="1"/>
  <c r="G109" i="2"/>
  <c r="I109" i="2" s="1"/>
  <c r="L109" i="2" s="1"/>
  <c r="H103" i="2"/>
  <c r="K103" i="2" s="1"/>
  <c r="N103" i="2" s="1"/>
  <c r="H104" i="2"/>
  <c r="K104" i="2" s="1"/>
  <c r="N104" i="2" s="1"/>
  <c r="H108" i="2"/>
  <c r="K108" i="2" s="1"/>
  <c r="N108" i="2" s="1"/>
  <c r="G102" i="2"/>
  <c r="J102" i="2" s="1"/>
  <c r="M102" i="2" s="1"/>
  <c r="H109" i="2"/>
  <c r="K109" i="2" s="1"/>
  <c r="N109" i="2" s="1"/>
  <c r="H110" i="2"/>
  <c r="K110" i="2" s="1"/>
  <c r="N110" i="2" s="1"/>
  <c r="G105" i="2"/>
  <c r="J105" i="2" s="1"/>
  <c r="M105" i="2" s="1"/>
  <c r="G110" i="2"/>
  <c r="J110" i="2" s="1"/>
  <c r="M110" i="2" s="1"/>
  <c r="G107" i="2"/>
  <c r="I107" i="2" s="1"/>
  <c r="L107" i="2" s="1"/>
  <c r="J103" i="2"/>
  <c r="M103" i="2" s="1"/>
  <c r="I108" i="2"/>
  <c r="L108" i="2" s="1"/>
  <c r="H111" i="2"/>
  <c r="K111" i="2" s="1"/>
  <c r="N111" i="2" s="1"/>
  <c r="I106" i="2"/>
  <c r="L106" i="2" s="1"/>
  <c r="I104" i="2"/>
  <c r="L104" i="2" s="1"/>
  <c r="J111" i="2"/>
  <c r="M111" i="2" s="1"/>
  <c r="I111" i="2"/>
  <c r="L111" i="2" s="1"/>
  <c r="P106" i="2" l="1"/>
  <c r="Q106" i="2" s="1"/>
  <c r="R106" i="2" s="1"/>
  <c r="J109" i="2"/>
  <c r="M109" i="2" s="1"/>
  <c r="P109" i="2" s="1"/>
  <c r="Q109" i="2" s="1"/>
  <c r="R109" i="2" s="1"/>
  <c r="I110" i="2"/>
  <c r="L110" i="2" s="1"/>
  <c r="P110" i="2" s="1"/>
  <c r="P103" i="2"/>
  <c r="Q103" i="2" s="1"/>
  <c r="R103" i="2" s="1"/>
  <c r="J107" i="2"/>
  <c r="M107" i="2" s="1"/>
  <c r="P107" i="2" s="1"/>
  <c r="Q107" i="2" s="1"/>
  <c r="R107" i="2" s="1"/>
  <c r="I105" i="2"/>
  <c r="L105" i="2" s="1"/>
  <c r="P105" i="2" s="1"/>
  <c r="Q105" i="2" s="1"/>
  <c r="R105" i="2" s="1"/>
  <c r="P104" i="2"/>
  <c r="Q104" i="2" s="1"/>
  <c r="R104" i="2" s="1"/>
  <c r="I102" i="2"/>
  <c r="L102" i="2" s="1"/>
  <c r="P102" i="2" s="1"/>
  <c r="Q102" i="2" s="1"/>
  <c r="R102" i="2" s="1"/>
  <c r="P108" i="2"/>
  <c r="Q108" i="2" s="1"/>
  <c r="R108" i="2" s="1"/>
  <c r="P111" i="2"/>
  <c r="V103" i="2" l="1"/>
  <c r="W103" i="2" s="1"/>
  <c r="V104" i="2"/>
  <c r="X104" i="2" s="1"/>
  <c r="V102" i="2"/>
  <c r="W102" i="2" s="1"/>
  <c r="V109" i="2"/>
  <c r="X109" i="2" s="1"/>
  <c r="V106" i="2"/>
  <c r="V105" i="2"/>
  <c r="Q111" i="2"/>
  <c r="R111" i="2" s="1"/>
  <c r="Q110" i="2"/>
  <c r="R110" i="2" s="1"/>
  <c r="V108" i="2"/>
  <c r="V107" i="2"/>
  <c r="W107" i="2" s="1"/>
  <c r="X102" i="2" l="1"/>
  <c r="W104" i="2"/>
  <c r="X103" i="2"/>
  <c r="W109" i="2"/>
  <c r="X107" i="2"/>
  <c r="V110" i="2"/>
  <c r="V111" i="2"/>
  <c r="W105" i="2"/>
  <c r="X105" i="2"/>
  <c r="X108" i="2"/>
  <c r="W108" i="2"/>
  <c r="X106" i="2"/>
  <c r="W106" i="2"/>
  <c r="W111" i="2" l="1"/>
  <c r="X111" i="2"/>
  <c r="W110" i="2"/>
  <c r="X110" i="2"/>
  <c r="E50" i="3" l="1"/>
  <c r="Z14" i="3" s="1"/>
  <c r="R50" i="3"/>
  <c r="AM14" i="3" s="1"/>
  <c r="H50" i="3"/>
  <c r="AC14" i="3" s="1"/>
  <c r="K50" i="3"/>
  <c r="AF14" i="3" s="1"/>
  <c r="U50" i="3"/>
  <c r="AP14" i="3" s="1"/>
  <c r="L50" i="3"/>
  <c r="AG14" i="3" s="1"/>
  <c r="J50" i="3"/>
  <c r="AE14" i="3" s="1"/>
  <c r="Q50" i="3"/>
  <c r="AL14" i="3" s="1"/>
  <c r="I50" i="3"/>
  <c r="AD14" i="3" s="1"/>
  <c r="G50" i="3"/>
  <c r="AB14" i="3" s="1"/>
  <c r="N50" i="3"/>
  <c r="AI14" i="3" s="1"/>
  <c r="F50" i="3"/>
  <c r="AA14" i="3" s="1"/>
  <c r="P50" i="3"/>
  <c r="AK14" i="3" s="1"/>
  <c r="D50" i="3"/>
  <c r="Y14" i="3" s="1"/>
  <c r="O50" i="3"/>
  <c r="AJ14" i="3" s="1"/>
  <c r="S50" i="3"/>
  <c r="AN14" i="3" s="1"/>
  <c r="C50" i="3"/>
  <c r="X14" i="3" s="1"/>
  <c r="M50" i="3"/>
  <c r="AH14" i="3" s="1"/>
  <c r="T50" i="3"/>
  <c r="AO14" i="3" s="1"/>
  <c r="V50" i="3"/>
  <c r="AQ14" i="3" s="1"/>
  <c r="E13" i="4" l="1"/>
  <c r="F117" i="2" s="1"/>
  <c r="R13" i="4"/>
  <c r="F114" i="2" s="1"/>
  <c r="H13" i="4"/>
  <c r="E113" i="2" s="1"/>
  <c r="K13" i="4"/>
  <c r="F119" i="2" s="1"/>
  <c r="V13" i="4"/>
  <c r="F113" i="2" s="1"/>
  <c r="S13" i="4"/>
  <c r="F115" i="2" s="1"/>
  <c r="G13" i="4"/>
  <c r="E119" i="2" s="1"/>
  <c r="U13" i="4"/>
  <c r="F112" i="2" s="1"/>
  <c r="C13" i="4"/>
  <c r="E118" i="2" s="1"/>
  <c r="T13" i="4"/>
  <c r="F120" i="2" s="1"/>
  <c r="O13" i="4"/>
  <c r="F116" i="2" s="1"/>
  <c r="D13" i="4"/>
  <c r="E121" i="2" s="1"/>
  <c r="I13" i="4"/>
  <c r="E120" i="2" s="1"/>
  <c r="Q13" i="4"/>
  <c r="E117" i="2" s="1"/>
  <c r="M13" i="4"/>
  <c r="F118" i="2" s="1"/>
  <c r="P13" i="4"/>
  <c r="F121" i="2" s="1"/>
  <c r="J13" i="4"/>
  <c r="E114" i="2" s="1"/>
  <c r="F13" i="4"/>
  <c r="E112" i="2" s="1"/>
  <c r="N13" i="4"/>
  <c r="E116" i="2" s="1"/>
  <c r="L13" i="4"/>
  <c r="E115" i="2" s="1"/>
  <c r="G117" i="2" l="1"/>
  <c r="J117" i="2" s="1"/>
  <c r="M117" i="2" s="1"/>
  <c r="H121" i="2"/>
  <c r="K121" i="2" s="1"/>
  <c r="N121" i="2" s="1"/>
  <c r="G116" i="2"/>
  <c r="I116" i="2" s="1"/>
  <c r="L116" i="2" s="1"/>
  <c r="G114" i="2"/>
  <c r="J114" i="2" s="1"/>
  <c r="M114" i="2" s="1"/>
  <c r="G113" i="2"/>
  <c r="J113" i="2" s="1"/>
  <c r="M113" i="2" s="1"/>
  <c r="G115" i="2"/>
  <c r="I115" i="2" s="1"/>
  <c r="L115" i="2" s="1"/>
  <c r="G112" i="2"/>
  <c r="J112" i="2" s="1"/>
  <c r="M112" i="2" s="1"/>
  <c r="G119" i="2"/>
  <c r="J119" i="2" s="1"/>
  <c r="M119" i="2" s="1"/>
  <c r="H118" i="2"/>
  <c r="K118" i="2" s="1"/>
  <c r="N118" i="2" s="1"/>
  <c r="H113" i="2"/>
  <c r="K113" i="2" s="1"/>
  <c r="N113" i="2" s="1"/>
  <c r="G120" i="2"/>
  <c r="I120" i="2" s="1"/>
  <c r="L120" i="2" s="1"/>
  <c r="H119" i="2"/>
  <c r="K119" i="2" s="1"/>
  <c r="N119" i="2" s="1"/>
  <c r="H117" i="2"/>
  <c r="K117" i="2" s="1"/>
  <c r="N117" i="2" s="1"/>
  <c r="H120" i="2"/>
  <c r="K120" i="2" s="1"/>
  <c r="N120" i="2" s="1"/>
  <c r="H112" i="2"/>
  <c r="K112" i="2" s="1"/>
  <c r="N112" i="2" s="1"/>
  <c r="G121" i="2"/>
  <c r="H115" i="2"/>
  <c r="K115" i="2" s="1"/>
  <c r="N115" i="2" s="1"/>
  <c r="H114" i="2"/>
  <c r="K114" i="2" s="1"/>
  <c r="N114" i="2" s="1"/>
  <c r="J116" i="2"/>
  <c r="M116" i="2" s="1"/>
  <c r="H116" i="2"/>
  <c r="K116" i="2" s="1"/>
  <c r="N116" i="2" s="1"/>
  <c r="G118" i="2"/>
  <c r="I117" i="2" l="1"/>
  <c r="L117" i="2" s="1"/>
  <c r="P117" i="2" s="1"/>
  <c r="Q117" i="2" s="1"/>
  <c r="R117" i="2" s="1"/>
  <c r="I114" i="2"/>
  <c r="L114" i="2" s="1"/>
  <c r="P114" i="2" s="1"/>
  <c r="I113" i="2"/>
  <c r="L113" i="2" s="1"/>
  <c r="P113" i="2" s="1"/>
  <c r="Q113" i="2" s="1"/>
  <c r="R113" i="2" s="1"/>
  <c r="J115" i="2"/>
  <c r="M115" i="2" s="1"/>
  <c r="P115" i="2" s="1"/>
  <c r="I112" i="2"/>
  <c r="L112" i="2" s="1"/>
  <c r="P112" i="2" s="1"/>
  <c r="Q112" i="2" s="1"/>
  <c r="R112" i="2" s="1"/>
  <c r="J120" i="2"/>
  <c r="M120" i="2" s="1"/>
  <c r="P120" i="2" s="1"/>
  <c r="I119" i="2"/>
  <c r="L119" i="2" s="1"/>
  <c r="P119" i="2" s="1"/>
  <c r="Q119" i="2" s="1"/>
  <c r="R119" i="2" s="1"/>
  <c r="J121" i="2"/>
  <c r="M121" i="2" s="1"/>
  <c r="I121" i="2"/>
  <c r="L121" i="2" s="1"/>
  <c r="I118" i="2"/>
  <c r="L118" i="2" s="1"/>
  <c r="J118" i="2"/>
  <c r="M118" i="2" s="1"/>
  <c r="P116" i="2"/>
  <c r="V117" i="2" l="1"/>
  <c r="W117" i="2" s="1"/>
  <c r="V112" i="2"/>
  <c r="X112" i="2" s="1"/>
  <c r="P118" i="2"/>
  <c r="Q118" i="2" s="1"/>
  <c r="R118" i="2" s="1"/>
  <c r="V113" i="2"/>
  <c r="P121" i="2"/>
  <c r="V119" i="2"/>
  <c r="Q114" i="2"/>
  <c r="R114" i="2" s="1"/>
  <c r="Q115" i="2"/>
  <c r="R115" i="2" s="1"/>
  <c r="Q116" i="2"/>
  <c r="R116" i="2" s="1"/>
  <c r="Q120" i="2"/>
  <c r="R120" i="2" s="1"/>
  <c r="X117" i="2" l="1"/>
  <c r="W112" i="2"/>
  <c r="V118" i="2"/>
  <c r="W118" i="2" s="1"/>
  <c r="V115" i="2"/>
  <c r="W115" i="2" s="1"/>
  <c r="W119" i="2"/>
  <c r="X119" i="2"/>
  <c r="V120" i="2"/>
  <c r="V116" i="2"/>
  <c r="V114" i="2"/>
  <c r="X113" i="2"/>
  <c r="W113" i="2"/>
  <c r="Q121" i="2"/>
  <c r="R121" i="2" s="1"/>
  <c r="X118" i="2" l="1"/>
  <c r="X115" i="2"/>
  <c r="V121" i="2"/>
  <c r="W114" i="2"/>
  <c r="X114" i="2"/>
  <c r="W116" i="2"/>
  <c r="X116" i="2"/>
  <c r="W120" i="2"/>
  <c r="X120" i="2"/>
  <c r="X121" i="2" l="1"/>
  <c r="W121" i="2"/>
  <c r="Q51" i="3" l="1"/>
  <c r="AL15" i="3" s="1"/>
  <c r="N51" i="3"/>
  <c r="AI15" i="3" s="1"/>
  <c r="L51" i="3"/>
  <c r="AG15" i="3" s="1"/>
  <c r="V51" i="3"/>
  <c r="AQ15" i="3" s="1"/>
  <c r="G51" i="3"/>
  <c r="AB15" i="3" s="1"/>
  <c r="J51" i="3"/>
  <c r="AE15" i="3" s="1"/>
  <c r="M51" i="3"/>
  <c r="AH15" i="3" s="1"/>
  <c r="K51" i="3"/>
  <c r="AF15" i="3" s="1"/>
  <c r="C51" i="3"/>
  <c r="X15" i="3" s="1"/>
  <c r="S51" i="3"/>
  <c r="AN15" i="3" s="1"/>
  <c r="F51" i="3"/>
  <c r="AA15" i="3" s="1"/>
  <c r="U51" i="3"/>
  <c r="AP15" i="3" s="1"/>
  <c r="D51" i="3"/>
  <c r="Y15" i="3" s="1"/>
  <c r="O51" i="3"/>
  <c r="AJ15" i="3" s="1"/>
  <c r="H51" i="3"/>
  <c r="AC15" i="3" s="1"/>
  <c r="E51" i="3"/>
  <c r="Z15" i="3" s="1"/>
  <c r="P51" i="3"/>
  <c r="AK15" i="3" s="1"/>
  <c r="N14" i="4"/>
  <c r="F128" i="2" s="1"/>
  <c r="T51" i="3"/>
  <c r="AO15" i="3" s="1"/>
  <c r="R51" i="3"/>
  <c r="AM15" i="3" s="1"/>
  <c r="I51" i="3"/>
  <c r="AD15" i="3" s="1"/>
  <c r="V14" i="4" l="1"/>
  <c r="E128" i="2" s="1"/>
  <c r="G128" i="2" s="1"/>
  <c r="L14" i="4"/>
  <c r="F130" i="2" s="1"/>
  <c r="Q14" i="4"/>
  <c r="F124" i="2" s="1"/>
  <c r="H14" i="4"/>
  <c r="F131" i="2" s="1"/>
  <c r="D14" i="4"/>
  <c r="F123" i="2" s="1"/>
  <c r="C14" i="4"/>
  <c r="F122" i="2" s="1"/>
  <c r="G14" i="4"/>
  <c r="F127" i="2" s="1"/>
  <c r="I14" i="4"/>
  <c r="F125" i="2" s="1"/>
  <c r="O14" i="4"/>
  <c r="E126" i="2" s="1"/>
  <c r="U14" i="4"/>
  <c r="E122" i="2" s="1"/>
  <c r="K14" i="4"/>
  <c r="E124" i="2" s="1"/>
  <c r="R14" i="4"/>
  <c r="E129" i="2" s="1"/>
  <c r="P14" i="4"/>
  <c r="E130" i="2" s="1"/>
  <c r="F14" i="4"/>
  <c r="F129" i="2" s="1"/>
  <c r="M14" i="4"/>
  <c r="E125" i="2" s="1"/>
  <c r="T14" i="4"/>
  <c r="E131" i="2" s="1"/>
  <c r="E14" i="4"/>
  <c r="E123" i="2" s="1"/>
  <c r="G123" i="2" s="1"/>
  <c r="S14" i="4"/>
  <c r="E127" i="2" s="1"/>
  <c r="J14" i="4"/>
  <c r="F126" i="2" s="1"/>
  <c r="G124" i="2" l="1"/>
  <c r="J124" i="2" s="1"/>
  <c r="M124" i="2" s="1"/>
  <c r="G130" i="2"/>
  <c r="I130" i="2" s="1"/>
  <c r="L130" i="2" s="1"/>
  <c r="H128" i="2"/>
  <c r="K128" i="2" s="1"/>
  <c r="N128" i="2" s="1"/>
  <c r="G131" i="2"/>
  <c r="I131" i="2" s="1"/>
  <c r="L131" i="2" s="1"/>
  <c r="G127" i="2"/>
  <c r="J127" i="2" s="1"/>
  <c r="M127" i="2" s="1"/>
  <c r="G122" i="2"/>
  <c r="J122" i="2" s="1"/>
  <c r="M122" i="2" s="1"/>
  <c r="G125" i="2"/>
  <c r="I125" i="2" s="1"/>
  <c r="L125" i="2" s="1"/>
  <c r="H126" i="2"/>
  <c r="K126" i="2" s="1"/>
  <c r="N126" i="2" s="1"/>
  <c r="H130" i="2"/>
  <c r="K130" i="2" s="1"/>
  <c r="N130" i="2" s="1"/>
  <c r="H129" i="2"/>
  <c r="K129" i="2" s="1"/>
  <c r="N129" i="2" s="1"/>
  <c r="J123" i="2"/>
  <c r="M123" i="2" s="1"/>
  <c r="I123" i="2"/>
  <c r="L123" i="2" s="1"/>
  <c r="G129" i="2"/>
  <c r="J130" i="2"/>
  <c r="M130" i="2" s="1"/>
  <c r="H125" i="2"/>
  <c r="K125" i="2" s="1"/>
  <c r="N125" i="2" s="1"/>
  <c r="H127" i="2"/>
  <c r="K127" i="2" s="1"/>
  <c r="N127" i="2" s="1"/>
  <c r="I124" i="2"/>
  <c r="L124" i="2" s="1"/>
  <c r="G126" i="2"/>
  <c r="H124" i="2"/>
  <c r="K124" i="2" s="1"/>
  <c r="N124" i="2" s="1"/>
  <c r="H122" i="2"/>
  <c r="K122" i="2" s="1"/>
  <c r="N122" i="2" s="1"/>
  <c r="H123" i="2"/>
  <c r="K123" i="2" s="1"/>
  <c r="N123" i="2" s="1"/>
  <c r="H131" i="2"/>
  <c r="K131" i="2" s="1"/>
  <c r="N131" i="2" s="1"/>
  <c r="J128" i="2"/>
  <c r="M128" i="2" s="1"/>
  <c r="I128" i="2"/>
  <c r="L128" i="2" s="1"/>
  <c r="J131" i="2" l="1"/>
  <c r="M131" i="2" s="1"/>
  <c r="P131" i="2" s="1"/>
  <c r="I127" i="2"/>
  <c r="L127" i="2" s="1"/>
  <c r="P127" i="2" s="1"/>
  <c r="J125" i="2"/>
  <c r="M125" i="2" s="1"/>
  <c r="P125" i="2" s="1"/>
  <c r="I122" i="2"/>
  <c r="L122" i="2" s="1"/>
  <c r="P122" i="2" s="1"/>
  <c r="P124" i="2"/>
  <c r="P123" i="2"/>
  <c r="I129" i="2"/>
  <c r="L129" i="2" s="1"/>
  <c r="J129" i="2"/>
  <c r="M129" i="2" s="1"/>
  <c r="I126" i="2"/>
  <c r="L126" i="2" s="1"/>
  <c r="J126" i="2"/>
  <c r="M126" i="2" s="1"/>
  <c r="P130" i="2"/>
  <c r="P128" i="2"/>
  <c r="Q128" i="2" s="1"/>
  <c r="R128" i="2" s="1"/>
  <c r="V128" i="2" l="1"/>
  <c r="X128" i="2" s="1"/>
  <c r="Q127" i="2"/>
  <c r="R127" i="2" s="1"/>
  <c r="P126" i="2"/>
  <c r="Q125" i="2"/>
  <c r="R125" i="2" s="1"/>
  <c r="Q130" i="2"/>
  <c r="R130" i="2" s="1"/>
  <c r="Q122" i="2"/>
  <c r="R122" i="2" s="1"/>
  <c r="P129" i="2"/>
  <c r="Q131" i="2"/>
  <c r="R131" i="2" s="1"/>
  <c r="Q123" i="2"/>
  <c r="R123" i="2" s="1"/>
  <c r="Q124" i="2"/>
  <c r="R124" i="2" s="1"/>
  <c r="V125" i="2" l="1"/>
  <c r="W125" i="2" s="1"/>
  <c r="W128" i="2"/>
  <c r="V127" i="2"/>
  <c r="X127" i="2" s="1"/>
  <c r="V123" i="2"/>
  <c r="X123" i="2" s="1"/>
  <c r="V122" i="2"/>
  <c r="X122" i="2" s="1"/>
  <c r="Q129" i="2"/>
  <c r="R129" i="2" s="1"/>
  <c r="V124" i="2"/>
  <c r="V131" i="2"/>
  <c r="V130" i="2"/>
  <c r="Q126" i="2"/>
  <c r="R126" i="2" s="1"/>
  <c r="X125" i="2" l="1"/>
  <c r="W127" i="2"/>
  <c r="W122" i="2"/>
  <c r="W123" i="2"/>
  <c r="W131" i="2"/>
  <c r="X131" i="2"/>
  <c r="V129" i="2"/>
  <c r="X130" i="2"/>
  <c r="W130" i="2"/>
  <c r="V126" i="2"/>
  <c r="X124" i="2"/>
  <c r="W124" i="2"/>
  <c r="X126" i="2" l="1"/>
  <c r="W126" i="2"/>
  <c r="W129" i="2"/>
  <c r="X129" i="2"/>
  <c r="N52" i="3" l="1"/>
  <c r="AI16" i="3" s="1"/>
  <c r="R52" i="3"/>
  <c r="AM16" i="3" s="1"/>
  <c r="U52" i="3"/>
  <c r="AP16" i="3" s="1"/>
  <c r="T52" i="3"/>
  <c r="AO16" i="3" s="1"/>
  <c r="Q52" i="3"/>
  <c r="AL16" i="3" s="1"/>
  <c r="L52" i="3"/>
  <c r="AG16" i="3" s="1"/>
  <c r="D52" i="3"/>
  <c r="Y16" i="3" s="1"/>
  <c r="H52" i="3"/>
  <c r="AC16" i="3" s="1"/>
  <c r="G52" i="3"/>
  <c r="AB16" i="3" s="1"/>
  <c r="V52" i="3"/>
  <c r="AQ16" i="3" s="1"/>
  <c r="E52" i="3"/>
  <c r="Z16" i="3" s="1"/>
  <c r="I52" i="3"/>
  <c r="AD16" i="3" s="1"/>
  <c r="F52" i="3"/>
  <c r="AA16" i="3" s="1"/>
  <c r="P52" i="3"/>
  <c r="AK16" i="3" s="1"/>
  <c r="K52" i="3"/>
  <c r="AF16" i="3" s="1"/>
  <c r="O52" i="3"/>
  <c r="AJ16" i="3" s="1"/>
  <c r="S52" i="3"/>
  <c r="AN16" i="3" s="1"/>
  <c r="C52" i="3"/>
  <c r="X16" i="3" s="1"/>
  <c r="M52" i="3"/>
  <c r="AH16" i="3" s="1"/>
  <c r="J52" i="3"/>
  <c r="AE16" i="3" s="1"/>
  <c r="N15" i="4" l="1"/>
  <c r="F132" i="2" s="1"/>
  <c r="H15" i="4"/>
  <c r="E140" i="2" s="1"/>
  <c r="T15" i="4"/>
  <c r="F139" i="2" s="1"/>
  <c r="D15" i="4"/>
  <c r="F136" i="2" s="1"/>
  <c r="U15" i="4"/>
  <c r="E137" i="2" s="1"/>
  <c r="V15" i="4"/>
  <c r="F137" i="2" s="1"/>
  <c r="L15" i="4"/>
  <c r="F141" i="2" s="1"/>
  <c r="R15" i="4"/>
  <c r="E141" i="2" s="1"/>
  <c r="G15" i="4"/>
  <c r="E136" i="2" s="1"/>
  <c r="Q15" i="4"/>
  <c r="F134" i="2" s="1"/>
  <c r="J15" i="4"/>
  <c r="E133" i="2" s="1"/>
  <c r="K15" i="4"/>
  <c r="F133" i="2" s="1"/>
  <c r="P15" i="4"/>
  <c r="F138" i="2" s="1"/>
  <c r="I15" i="4"/>
  <c r="F140" i="2" s="1"/>
  <c r="H140" i="2" s="1"/>
  <c r="K140" i="2" s="1"/>
  <c r="N140" i="2" s="1"/>
  <c r="M15" i="4"/>
  <c r="E134" i="2" s="1"/>
  <c r="S15" i="4"/>
  <c r="E135" i="2" s="1"/>
  <c r="F15" i="4"/>
  <c r="E139" i="2" s="1"/>
  <c r="E15" i="4"/>
  <c r="E132" i="2" s="1"/>
  <c r="G132" i="2" s="1"/>
  <c r="C15" i="4"/>
  <c r="E138" i="2" s="1"/>
  <c r="O15" i="4"/>
  <c r="F135" i="2" s="1"/>
  <c r="G139" i="2" l="1"/>
  <c r="J139" i="2" s="1"/>
  <c r="M139" i="2" s="1"/>
  <c r="G137" i="2"/>
  <c r="J137" i="2" s="1"/>
  <c r="M137" i="2" s="1"/>
  <c r="H141" i="2"/>
  <c r="K141" i="2" s="1"/>
  <c r="N141" i="2" s="1"/>
  <c r="H137" i="2"/>
  <c r="K137" i="2" s="1"/>
  <c r="N137" i="2" s="1"/>
  <c r="G136" i="2"/>
  <c r="J136" i="2" s="1"/>
  <c r="M136" i="2" s="1"/>
  <c r="G134" i="2"/>
  <c r="J134" i="2" s="1"/>
  <c r="M134" i="2" s="1"/>
  <c r="H136" i="2"/>
  <c r="K136" i="2" s="1"/>
  <c r="N136" i="2" s="1"/>
  <c r="G141" i="2"/>
  <c r="J141" i="2" s="1"/>
  <c r="M141" i="2" s="1"/>
  <c r="G138" i="2"/>
  <c r="J138" i="2" s="1"/>
  <c r="M138" i="2" s="1"/>
  <c r="H135" i="2"/>
  <c r="K135" i="2" s="1"/>
  <c r="N135" i="2" s="1"/>
  <c r="H134" i="2"/>
  <c r="K134" i="2" s="1"/>
  <c r="N134" i="2" s="1"/>
  <c r="H133" i="2"/>
  <c r="K133" i="2" s="1"/>
  <c r="N133" i="2" s="1"/>
  <c r="H139" i="2"/>
  <c r="K139" i="2" s="1"/>
  <c r="N139" i="2" s="1"/>
  <c r="H138" i="2"/>
  <c r="K138" i="2" s="1"/>
  <c r="N138" i="2" s="1"/>
  <c r="H132" i="2"/>
  <c r="K132" i="2" s="1"/>
  <c r="N132" i="2" s="1"/>
  <c r="G133" i="2"/>
  <c r="I132" i="2"/>
  <c r="L132" i="2" s="1"/>
  <c r="J132" i="2"/>
  <c r="M132" i="2" s="1"/>
  <c r="G135" i="2"/>
  <c r="G140" i="2"/>
  <c r="I139" i="2" l="1"/>
  <c r="L139" i="2" s="1"/>
  <c r="P139" i="2" s="1"/>
  <c r="Q139" i="2" s="1"/>
  <c r="R139" i="2" s="1"/>
  <c r="I136" i="2"/>
  <c r="L136" i="2" s="1"/>
  <c r="P136" i="2" s="1"/>
  <c r="I137" i="2"/>
  <c r="L137" i="2" s="1"/>
  <c r="P137" i="2" s="1"/>
  <c r="Q137" i="2" s="1"/>
  <c r="R137" i="2" s="1"/>
  <c r="I134" i="2"/>
  <c r="L134" i="2" s="1"/>
  <c r="P134" i="2" s="1"/>
  <c r="Q134" i="2" s="1"/>
  <c r="I141" i="2"/>
  <c r="L141" i="2" s="1"/>
  <c r="P141" i="2" s="1"/>
  <c r="Q141" i="2" s="1"/>
  <c r="R141" i="2" s="1"/>
  <c r="I138" i="2"/>
  <c r="L138" i="2" s="1"/>
  <c r="P138" i="2" s="1"/>
  <c r="P132" i="2"/>
  <c r="Q132" i="2" s="1"/>
  <c r="R132" i="2" s="1"/>
  <c r="J140" i="2"/>
  <c r="M140" i="2" s="1"/>
  <c r="I140" i="2"/>
  <c r="L140" i="2" s="1"/>
  <c r="I133" i="2"/>
  <c r="L133" i="2" s="1"/>
  <c r="J133" i="2"/>
  <c r="M133" i="2" s="1"/>
  <c r="I135" i="2"/>
  <c r="L135" i="2" s="1"/>
  <c r="J135" i="2"/>
  <c r="M135" i="2" s="1"/>
  <c r="V137" i="2" l="1"/>
  <c r="W137" i="2" s="1"/>
  <c r="R134" i="2"/>
  <c r="V134" i="2"/>
  <c r="W134" i="2" s="1"/>
  <c r="P140" i="2"/>
  <c r="Q140" i="2" s="1"/>
  <c r="R140" i="2" s="1"/>
  <c r="V132" i="2"/>
  <c r="W132" i="2" s="1"/>
  <c r="P133" i="2"/>
  <c r="Q133" i="2" s="1"/>
  <c r="R133" i="2" s="1"/>
  <c r="Q138" i="2"/>
  <c r="R138" i="2" s="1"/>
  <c r="V139" i="2"/>
  <c r="Q136" i="2"/>
  <c r="R136" i="2" s="1"/>
  <c r="V141" i="2"/>
  <c r="P135" i="2"/>
  <c r="X137" i="2" l="1"/>
  <c r="X134" i="2"/>
  <c r="V133" i="2"/>
  <c r="W133" i="2" s="1"/>
  <c r="V140" i="2"/>
  <c r="W140" i="2" s="1"/>
  <c r="X132" i="2"/>
  <c r="V136" i="2"/>
  <c r="X136" i="2" s="1"/>
  <c r="X141" i="2"/>
  <c r="W141" i="2"/>
  <c r="V138" i="2"/>
  <c r="Q135" i="2"/>
  <c r="R135" i="2" s="1"/>
  <c r="W139" i="2"/>
  <c r="X139" i="2"/>
  <c r="X133" i="2" l="1"/>
  <c r="V135" i="2"/>
  <c r="W135" i="2" s="1"/>
  <c r="X140" i="2"/>
  <c r="W136" i="2"/>
  <c r="X138" i="2"/>
  <c r="W138" i="2"/>
  <c r="X135" i="2" l="1"/>
  <c r="N53" i="3" s="1"/>
  <c r="AI17" i="3" s="1"/>
  <c r="E53" i="3"/>
  <c r="Z17" i="3" s="1"/>
  <c r="T53" i="3" l="1"/>
  <c r="AO17" i="3" s="1"/>
  <c r="J53" i="3"/>
  <c r="AE17" i="3" s="1"/>
  <c r="M53" i="3"/>
  <c r="AH17" i="3" s="1"/>
  <c r="P53" i="3"/>
  <c r="AK17" i="3" s="1"/>
  <c r="D53" i="3"/>
  <c r="Y17" i="3" s="1"/>
  <c r="C53" i="3"/>
  <c r="X17" i="3" s="1"/>
  <c r="I53" i="3"/>
  <c r="AD17" i="3" s="1"/>
  <c r="G53" i="3"/>
  <c r="AB17" i="3" s="1"/>
  <c r="S53" i="3"/>
  <c r="AN17" i="3" s="1"/>
  <c r="R53" i="3"/>
  <c r="AM17" i="3" s="1"/>
  <c r="F53" i="3"/>
  <c r="AA17" i="3" s="1"/>
  <c r="Q53" i="3"/>
  <c r="AL17" i="3" s="1"/>
  <c r="L53" i="3"/>
  <c r="AG17" i="3" s="1"/>
  <c r="V53" i="3"/>
  <c r="AQ17" i="3" s="1"/>
  <c r="O53" i="3"/>
  <c r="AJ17" i="3" s="1"/>
  <c r="H53" i="3"/>
  <c r="AC17" i="3" s="1"/>
  <c r="U53" i="3"/>
  <c r="AP17" i="3" s="1"/>
  <c r="K53" i="3"/>
  <c r="AF17" i="3" s="1"/>
  <c r="T16" i="4"/>
  <c r="E150" i="2" s="1"/>
  <c r="E16" i="4"/>
  <c r="F147" i="2" s="1"/>
  <c r="N16" i="4"/>
  <c r="E146" i="2" s="1"/>
  <c r="C16" i="4" l="1"/>
  <c r="F149" i="2" s="1"/>
  <c r="J16" i="4"/>
  <c r="F142" i="2" s="1"/>
  <c r="D16" i="4"/>
  <c r="E142" i="2" s="1"/>
  <c r="V16" i="4"/>
  <c r="E151" i="2" s="1"/>
  <c r="R16" i="4"/>
  <c r="F144" i="2" s="1"/>
  <c r="U16" i="4"/>
  <c r="F143" i="2" s="1"/>
  <c r="L16" i="4"/>
  <c r="E145" i="2" s="1"/>
  <c r="S16" i="4"/>
  <c r="F151" i="2" s="1"/>
  <c r="H151" i="2" s="1"/>
  <c r="K151" i="2" s="1"/>
  <c r="N151" i="2" s="1"/>
  <c r="H16" i="4"/>
  <c r="F145" i="2" s="1"/>
  <c r="Q16" i="4"/>
  <c r="E149" i="2" s="1"/>
  <c r="G149" i="2" s="1"/>
  <c r="J149" i="2" s="1"/>
  <c r="M149" i="2" s="1"/>
  <c r="G16" i="4"/>
  <c r="F150" i="2" s="1"/>
  <c r="H150" i="2" s="1"/>
  <c r="K150" i="2" s="1"/>
  <c r="N150" i="2" s="1"/>
  <c r="P16" i="4"/>
  <c r="E148" i="2" s="1"/>
  <c r="O16" i="4"/>
  <c r="E147" i="2" s="1"/>
  <c r="G147" i="2" s="1"/>
  <c r="J147" i="2" s="1"/>
  <c r="M147" i="2" s="1"/>
  <c r="F16" i="4"/>
  <c r="F146" i="2" s="1"/>
  <c r="H146" i="2" s="1"/>
  <c r="K146" i="2" s="1"/>
  <c r="N146" i="2" s="1"/>
  <c r="I16" i="4"/>
  <c r="E143" i="2" s="1"/>
  <c r="M16" i="4"/>
  <c r="F148" i="2" s="1"/>
  <c r="K16" i="4"/>
  <c r="E144" i="2" s="1"/>
  <c r="H142" i="2" l="1"/>
  <c r="K142" i="2" s="1"/>
  <c r="N142" i="2" s="1"/>
  <c r="G142" i="2"/>
  <c r="J142" i="2" s="1"/>
  <c r="M142" i="2" s="1"/>
  <c r="H144" i="2"/>
  <c r="K144" i="2" s="1"/>
  <c r="N144" i="2" s="1"/>
  <c r="H148" i="2"/>
  <c r="K148" i="2" s="1"/>
  <c r="N148" i="2" s="1"/>
  <c r="G143" i="2"/>
  <c r="J143" i="2" s="1"/>
  <c r="M143" i="2" s="1"/>
  <c r="G150" i="2"/>
  <c r="I150" i="2" s="1"/>
  <c r="L150" i="2" s="1"/>
  <c r="G146" i="2"/>
  <c r="I146" i="2" s="1"/>
  <c r="L146" i="2" s="1"/>
  <c r="H145" i="2"/>
  <c r="K145" i="2" s="1"/>
  <c r="N145" i="2" s="1"/>
  <c r="G151" i="2"/>
  <c r="J151" i="2" s="1"/>
  <c r="M151" i="2" s="1"/>
  <c r="H143" i="2"/>
  <c r="K143" i="2" s="1"/>
  <c r="N143" i="2" s="1"/>
  <c r="H147" i="2"/>
  <c r="K147" i="2" s="1"/>
  <c r="N147" i="2" s="1"/>
  <c r="G145" i="2"/>
  <c r="J145" i="2" s="1"/>
  <c r="M145" i="2" s="1"/>
  <c r="G148" i="2"/>
  <c r="I148" i="2" s="1"/>
  <c r="L148" i="2" s="1"/>
  <c r="H149" i="2"/>
  <c r="K149" i="2" s="1"/>
  <c r="N149" i="2" s="1"/>
  <c r="I147" i="2"/>
  <c r="L147" i="2" s="1"/>
  <c r="P147" i="2" s="1"/>
  <c r="I149" i="2"/>
  <c r="L149" i="2" s="1"/>
  <c r="G144" i="2"/>
  <c r="I144" i="2" s="1"/>
  <c r="L144" i="2" s="1"/>
  <c r="I142" i="2"/>
  <c r="L142" i="2" s="1"/>
  <c r="I143" i="2" l="1"/>
  <c r="L143" i="2" s="1"/>
  <c r="I145" i="2"/>
  <c r="L145" i="2" s="1"/>
  <c r="P145" i="2" s="1"/>
  <c r="Q145" i="2" s="1"/>
  <c r="R145" i="2" s="1"/>
  <c r="J148" i="2"/>
  <c r="M148" i="2" s="1"/>
  <c r="P148" i="2" s="1"/>
  <c r="Q148" i="2" s="1"/>
  <c r="R148" i="2" s="1"/>
  <c r="J150" i="2"/>
  <c r="M150" i="2" s="1"/>
  <c r="P150" i="2" s="1"/>
  <c r="J146" i="2"/>
  <c r="M146" i="2" s="1"/>
  <c r="P146" i="2" s="1"/>
  <c r="Q146" i="2" s="1"/>
  <c r="R146" i="2" s="1"/>
  <c r="I151" i="2"/>
  <c r="L151" i="2" s="1"/>
  <c r="P151" i="2" s="1"/>
  <c r="Q151" i="2" s="1"/>
  <c r="R151" i="2" s="1"/>
  <c r="P149" i="2"/>
  <c r="Q149" i="2" s="1"/>
  <c r="R149" i="2" s="1"/>
  <c r="J144" i="2"/>
  <c r="M144" i="2" s="1"/>
  <c r="P144" i="2" s="1"/>
  <c r="P143" i="2"/>
  <c r="Q143" i="2" s="1"/>
  <c r="R143" i="2" s="1"/>
  <c r="P142" i="2"/>
  <c r="Q142" i="2" s="1"/>
  <c r="R142" i="2" s="1"/>
  <c r="Q147" i="2"/>
  <c r="R147" i="2" s="1"/>
  <c r="V151" i="2" l="1"/>
  <c r="W151" i="2" s="1"/>
  <c r="V149" i="2"/>
  <c r="X149" i="2" s="1"/>
  <c r="V147" i="2"/>
  <c r="X147" i="2" s="1"/>
  <c r="V145" i="2"/>
  <c r="W145" i="2" s="1"/>
  <c r="V148" i="2"/>
  <c r="X148" i="2" s="1"/>
  <c r="V143" i="2"/>
  <c r="W143" i="2" s="1"/>
  <c r="Q150" i="2"/>
  <c r="R150" i="2" s="1"/>
  <c r="V142" i="2"/>
  <c r="V146" i="2"/>
  <c r="Q144" i="2"/>
  <c r="R144" i="2" s="1"/>
  <c r="X151" i="2" l="1"/>
  <c r="W149" i="2"/>
  <c r="W147" i="2"/>
  <c r="X143" i="2"/>
  <c r="V150" i="2"/>
  <c r="W150" i="2" s="1"/>
  <c r="X145" i="2"/>
  <c r="W148" i="2"/>
  <c r="V144" i="2"/>
  <c r="X142" i="2"/>
  <c r="W142" i="2"/>
  <c r="W146" i="2"/>
  <c r="X146" i="2"/>
  <c r="X150" i="2" l="1"/>
  <c r="X144" i="2"/>
  <c r="W144" i="2"/>
  <c r="F54" i="3" s="1"/>
  <c r="AA18" i="3" s="1"/>
  <c r="F17" i="4" l="1"/>
  <c r="E154" i="2" s="1"/>
  <c r="V54" i="3"/>
  <c r="AQ18" i="3" s="1"/>
  <c r="I54" i="3"/>
  <c r="AD18" i="3" s="1"/>
  <c r="L54" i="3"/>
  <c r="AG18" i="3" s="1"/>
  <c r="O54" i="3"/>
  <c r="AJ18" i="3" s="1"/>
  <c r="R54" i="3"/>
  <c r="AM18" i="3" s="1"/>
  <c r="U54" i="3"/>
  <c r="AP18" i="3" s="1"/>
  <c r="E54" i="3"/>
  <c r="Z18" i="3" s="1"/>
  <c r="H54" i="3"/>
  <c r="AC18" i="3" s="1"/>
  <c r="K54" i="3"/>
  <c r="AF18" i="3" s="1"/>
  <c r="N54" i="3"/>
  <c r="AI18" i="3" s="1"/>
  <c r="Q54" i="3"/>
  <c r="AL18" i="3" s="1"/>
  <c r="T54" i="3"/>
  <c r="AO18" i="3" s="1"/>
  <c r="D54" i="3"/>
  <c r="Y18" i="3" s="1"/>
  <c r="G54" i="3"/>
  <c r="AB18" i="3" s="1"/>
  <c r="J54" i="3"/>
  <c r="AE18" i="3" s="1"/>
  <c r="M54" i="3"/>
  <c r="AH18" i="3" s="1"/>
  <c r="P54" i="3"/>
  <c r="AK18" i="3" s="1"/>
  <c r="S54" i="3"/>
  <c r="AN18" i="3" s="1"/>
  <c r="C54" i="3"/>
  <c r="X18" i="3" s="1"/>
  <c r="P17" i="4" l="1"/>
  <c r="F153" i="2" s="1"/>
  <c r="D17" i="4"/>
  <c r="F160" i="2" s="1"/>
  <c r="K17" i="4"/>
  <c r="F157" i="2" s="1"/>
  <c r="R17" i="4"/>
  <c r="E158" i="2" s="1"/>
  <c r="V17" i="4"/>
  <c r="F158" i="2" s="1"/>
  <c r="M17" i="4"/>
  <c r="E157" i="2" s="1"/>
  <c r="T17" i="4"/>
  <c r="F159" i="2" s="1"/>
  <c r="H17" i="4"/>
  <c r="E161" i="2" s="1"/>
  <c r="O17" i="4"/>
  <c r="F161" i="2" s="1"/>
  <c r="C17" i="4"/>
  <c r="E152" i="2" s="1"/>
  <c r="J17" i="4"/>
  <c r="E156" i="2" s="1"/>
  <c r="Q17" i="4"/>
  <c r="F155" i="2" s="1"/>
  <c r="E17" i="4"/>
  <c r="E153" i="2" s="1"/>
  <c r="L17" i="4"/>
  <c r="F156" i="2" s="1"/>
  <c r="S17" i="4"/>
  <c r="E159" i="2" s="1"/>
  <c r="G17" i="4"/>
  <c r="E155" i="2" s="1"/>
  <c r="N17" i="4"/>
  <c r="F152" i="2" s="1"/>
  <c r="U17" i="4"/>
  <c r="E160" i="2" s="1"/>
  <c r="I17" i="4"/>
  <c r="F154" i="2" s="1"/>
  <c r="H154" i="2" s="1"/>
  <c r="K154" i="2" s="1"/>
  <c r="N154" i="2" s="1"/>
  <c r="H152" i="2" l="1"/>
  <c r="K152" i="2" s="1"/>
  <c r="N152" i="2" s="1"/>
  <c r="G155" i="2"/>
  <c r="I155" i="2" s="1"/>
  <c r="L155" i="2" s="1"/>
  <c r="G153" i="2"/>
  <c r="J153" i="2" s="1"/>
  <c r="M153" i="2" s="1"/>
  <c r="G159" i="2"/>
  <c r="I159" i="2" s="1"/>
  <c r="L159" i="2" s="1"/>
  <c r="G157" i="2"/>
  <c r="I157" i="2" s="1"/>
  <c r="L157" i="2" s="1"/>
  <c r="H156" i="2"/>
  <c r="K156" i="2" s="1"/>
  <c r="N156" i="2" s="1"/>
  <c r="H158" i="2"/>
  <c r="K158" i="2" s="1"/>
  <c r="N158" i="2" s="1"/>
  <c r="G160" i="2"/>
  <c r="J160" i="2" s="1"/>
  <c r="M160" i="2" s="1"/>
  <c r="G161" i="2"/>
  <c r="I161" i="2" s="1"/>
  <c r="L161" i="2" s="1"/>
  <c r="G152" i="2"/>
  <c r="H159" i="2"/>
  <c r="K159" i="2" s="1"/>
  <c r="N159" i="2" s="1"/>
  <c r="G158" i="2"/>
  <c r="H160" i="2"/>
  <c r="K160" i="2" s="1"/>
  <c r="N160" i="2" s="1"/>
  <c r="H153" i="2"/>
  <c r="K153" i="2" s="1"/>
  <c r="N153" i="2" s="1"/>
  <c r="H161" i="2"/>
  <c r="K161" i="2" s="1"/>
  <c r="N161" i="2" s="1"/>
  <c r="H155" i="2"/>
  <c r="K155" i="2" s="1"/>
  <c r="N155" i="2" s="1"/>
  <c r="G156" i="2"/>
  <c r="G154" i="2"/>
  <c r="H157" i="2"/>
  <c r="K157" i="2" s="1"/>
  <c r="N157" i="2" s="1"/>
  <c r="I153" i="2" l="1"/>
  <c r="L153" i="2" s="1"/>
  <c r="P153" i="2" s="1"/>
  <c r="Q153" i="2" s="1"/>
  <c r="R153" i="2" s="1"/>
  <c r="J155" i="2"/>
  <c r="M155" i="2" s="1"/>
  <c r="P155" i="2" s="1"/>
  <c r="I160" i="2"/>
  <c r="L160" i="2" s="1"/>
  <c r="P160" i="2" s="1"/>
  <c r="Q160" i="2" s="1"/>
  <c r="R160" i="2" s="1"/>
  <c r="J159" i="2"/>
  <c r="M159" i="2" s="1"/>
  <c r="P159" i="2" s="1"/>
  <c r="J157" i="2"/>
  <c r="M157" i="2" s="1"/>
  <c r="P157" i="2" s="1"/>
  <c r="J161" i="2"/>
  <c r="M161" i="2" s="1"/>
  <c r="P161" i="2" s="1"/>
  <c r="J156" i="2"/>
  <c r="M156" i="2" s="1"/>
  <c r="I156" i="2"/>
  <c r="L156" i="2" s="1"/>
  <c r="I158" i="2"/>
  <c r="L158" i="2" s="1"/>
  <c r="J158" i="2"/>
  <c r="M158" i="2" s="1"/>
  <c r="J152" i="2"/>
  <c r="M152" i="2" s="1"/>
  <c r="I152" i="2"/>
  <c r="L152" i="2" s="1"/>
  <c r="I154" i="2"/>
  <c r="L154" i="2" s="1"/>
  <c r="J154" i="2"/>
  <c r="M154" i="2" s="1"/>
  <c r="P154" i="2" l="1"/>
  <c r="Q154" i="2" s="1"/>
  <c r="V160" i="2"/>
  <c r="W160" i="2" s="1"/>
  <c r="P158" i="2"/>
  <c r="Q158" i="2" s="1"/>
  <c r="R158" i="2" s="1"/>
  <c r="P156" i="2"/>
  <c r="Q156" i="2" s="1"/>
  <c r="R156" i="2" s="1"/>
  <c r="P152" i="2"/>
  <c r="Q152" i="2" s="1"/>
  <c r="R152" i="2" s="1"/>
  <c r="V153" i="2"/>
  <c r="W153" i="2" s="1"/>
  <c r="Q157" i="2"/>
  <c r="R157" i="2" s="1"/>
  <c r="Q155" i="2"/>
  <c r="R155" i="2" s="1"/>
  <c r="Q161" i="2"/>
  <c r="R161" i="2" s="1"/>
  <c r="Q159" i="2"/>
  <c r="R159" i="2" s="1"/>
  <c r="X153" i="2" l="1"/>
  <c r="R154" i="2"/>
  <c r="V154" i="2"/>
  <c r="X154" i="2" s="1"/>
  <c r="X160" i="2"/>
  <c r="V159" i="2"/>
  <c r="X159" i="2" s="1"/>
  <c r="V156" i="2"/>
  <c r="W156" i="2" s="1"/>
  <c r="V152" i="2"/>
  <c r="X152" i="2" s="1"/>
  <c r="V155" i="2"/>
  <c r="W155" i="2" s="1"/>
  <c r="V161" i="2"/>
  <c r="V158" i="2"/>
  <c r="V157" i="2"/>
  <c r="W159" i="2" l="1"/>
  <c r="W154" i="2"/>
  <c r="X155" i="2"/>
  <c r="X156" i="2"/>
  <c r="W152" i="2"/>
  <c r="W157" i="2"/>
  <c r="X157" i="2"/>
  <c r="X158" i="2"/>
  <c r="W158" i="2"/>
  <c r="W161" i="2"/>
  <c r="X161" i="2"/>
  <c r="C55" i="3" l="1"/>
  <c r="X19" i="3" s="1"/>
  <c r="F55" i="3"/>
  <c r="AA19" i="3" s="1"/>
  <c r="I55" i="3"/>
  <c r="AD19" i="3" s="1"/>
  <c r="L55" i="3"/>
  <c r="AG19" i="3" s="1"/>
  <c r="O55" i="3"/>
  <c r="AJ19" i="3" s="1"/>
  <c r="R55" i="3"/>
  <c r="AM19" i="3" s="1"/>
  <c r="U55" i="3"/>
  <c r="AP19" i="3" s="1"/>
  <c r="E55" i="3"/>
  <c r="Z19" i="3" s="1"/>
  <c r="H55" i="3"/>
  <c r="AC19" i="3" s="1"/>
  <c r="K55" i="3"/>
  <c r="AF19" i="3" s="1"/>
  <c r="N55" i="3"/>
  <c r="AI19" i="3" s="1"/>
  <c r="Q55" i="3"/>
  <c r="AL19" i="3" s="1"/>
  <c r="T55" i="3"/>
  <c r="AO19" i="3" s="1"/>
  <c r="D55" i="3"/>
  <c r="Y19" i="3" s="1"/>
  <c r="G55" i="3"/>
  <c r="AB19" i="3" s="1"/>
  <c r="J55" i="3"/>
  <c r="AE19" i="3" s="1"/>
  <c r="M55" i="3"/>
  <c r="AH19" i="3" s="1"/>
  <c r="P55" i="3"/>
  <c r="AK19" i="3" s="1"/>
  <c r="S55" i="3"/>
  <c r="AN19" i="3" s="1"/>
  <c r="V55" i="3"/>
  <c r="AQ19" i="3" s="1"/>
  <c r="C18" i="4" l="1"/>
  <c r="F164" i="2" s="1"/>
  <c r="S18" i="4"/>
  <c r="F163" i="2" s="1"/>
  <c r="G18" i="4"/>
  <c r="F165" i="2" s="1"/>
  <c r="N18" i="4"/>
  <c r="E166" i="2" s="1"/>
  <c r="U18" i="4"/>
  <c r="F167" i="2" s="1"/>
  <c r="I18" i="4"/>
  <c r="E163" i="2" s="1"/>
  <c r="P18" i="4"/>
  <c r="E168" i="2" s="1"/>
  <c r="D18" i="4"/>
  <c r="E162" i="2" s="1"/>
  <c r="K18" i="4"/>
  <c r="E164" i="2" s="1"/>
  <c r="G164" i="2" s="1"/>
  <c r="R18" i="4"/>
  <c r="F166" i="2" s="1"/>
  <c r="F18" i="4"/>
  <c r="F169" i="2" s="1"/>
  <c r="M18" i="4"/>
  <c r="F162" i="2" s="1"/>
  <c r="T18" i="4"/>
  <c r="E170" i="2" s="1"/>
  <c r="H18" i="4"/>
  <c r="F168" i="2" s="1"/>
  <c r="O18" i="4"/>
  <c r="E167" i="2" s="1"/>
  <c r="J18" i="4"/>
  <c r="F171" i="2" s="1"/>
  <c r="Q18" i="4"/>
  <c r="E169" i="2" s="1"/>
  <c r="E18" i="4"/>
  <c r="F170" i="2" s="1"/>
  <c r="L18" i="4"/>
  <c r="E165" i="2" s="1"/>
  <c r="G165" i="2" s="1"/>
  <c r="V18" i="4"/>
  <c r="E171" i="2" s="1"/>
  <c r="G171" i="2" l="1"/>
  <c r="I171" i="2" s="1"/>
  <c r="L171" i="2" s="1"/>
  <c r="H162" i="2"/>
  <c r="K162" i="2" s="1"/>
  <c r="N162" i="2" s="1"/>
  <c r="G163" i="2"/>
  <c r="I163" i="2" s="1"/>
  <c r="L163" i="2" s="1"/>
  <c r="G169" i="2"/>
  <c r="I169" i="2" s="1"/>
  <c r="L169" i="2" s="1"/>
  <c r="H168" i="2"/>
  <c r="K168" i="2" s="1"/>
  <c r="N168" i="2" s="1"/>
  <c r="H170" i="2"/>
  <c r="K170" i="2" s="1"/>
  <c r="N170" i="2" s="1"/>
  <c r="H166" i="2"/>
  <c r="K166" i="2" s="1"/>
  <c r="N166" i="2" s="1"/>
  <c r="G167" i="2"/>
  <c r="I167" i="2" s="1"/>
  <c r="L167" i="2" s="1"/>
  <c r="J165" i="2"/>
  <c r="M165" i="2" s="1"/>
  <c r="I165" i="2"/>
  <c r="L165" i="2" s="1"/>
  <c r="J164" i="2"/>
  <c r="M164" i="2" s="1"/>
  <c r="I164" i="2"/>
  <c r="L164" i="2" s="1"/>
  <c r="H167" i="2"/>
  <c r="K167" i="2" s="1"/>
  <c r="N167" i="2" s="1"/>
  <c r="H165" i="2"/>
  <c r="K165" i="2" s="1"/>
  <c r="N165" i="2" s="1"/>
  <c r="G162" i="2"/>
  <c r="H164" i="2"/>
  <c r="K164" i="2" s="1"/>
  <c r="N164" i="2" s="1"/>
  <c r="H163" i="2"/>
  <c r="K163" i="2" s="1"/>
  <c r="N163" i="2" s="1"/>
  <c r="G166" i="2"/>
  <c r="G170" i="2"/>
  <c r="H169" i="2"/>
  <c r="K169" i="2" s="1"/>
  <c r="N169" i="2" s="1"/>
  <c r="G168" i="2"/>
  <c r="H171" i="2"/>
  <c r="K171" i="2" s="1"/>
  <c r="N171" i="2" s="1"/>
  <c r="J171" i="2" l="1"/>
  <c r="M171" i="2" s="1"/>
  <c r="P171" i="2" s="1"/>
  <c r="J163" i="2"/>
  <c r="M163" i="2" s="1"/>
  <c r="P163" i="2" s="1"/>
  <c r="J169" i="2"/>
  <c r="M169" i="2" s="1"/>
  <c r="P169" i="2" s="1"/>
  <c r="J167" i="2"/>
  <c r="M167" i="2" s="1"/>
  <c r="P167" i="2" s="1"/>
  <c r="J166" i="2"/>
  <c r="M166" i="2" s="1"/>
  <c r="I166" i="2"/>
  <c r="L166" i="2" s="1"/>
  <c r="P164" i="2"/>
  <c r="J168" i="2"/>
  <c r="M168" i="2" s="1"/>
  <c r="I168" i="2"/>
  <c r="L168" i="2" s="1"/>
  <c r="J162" i="2"/>
  <c r="M162" i="2" s="1"/>
  <c r="I162" i="2"/>
  <c r="L162" i="2" s="1"/>
  <c r="P165" i="2"/>
  <c r="J170" i="2"/>
  <c r="M170" i="2" s="1"/>
  <c r="I170" i="2"/>
  <c r="L170" i="2" s="1"/>
  <c r="P168" i="2" l="1"/>
  <c r="Q168" i="2" s="1"/>
  <c r="R168" i="2" s="1"/>
  <c r="P166" i="2"/>
  <c r="Q166" i="2" s="1"/>
  <c r="R166" i="2" s="1"/>
  <c r="P162" i="2"/>
  <c r="Q162" i="2" s="1"/>
  <c r="Q167" i="2"/>
  <c r="R167" i="2" s="1"/>
  <c r="Q163" i="2"/>
  <c r="R163" i="2" s="1"/>
  <c r="P170" i="2"/>
  <c r="Q169" i="2"/>
  <c r="R169" i="2" s="1"/>
  <c r="Q164" i="2"/>
  <c r="R164" i="2" s="1"/>
  <c r="Q165" i="2"/>
  <c r="R165" i="2" s="1"/>
  <c r="Q171" i="2"/>
  <c r="R171" i="2" s="1"/>
  <c r="V164" i="2" l="1"/>
  <c r="W164" i="2" s="1"/>
  <c r="V166" i="2"/>
  <c r="X166" i="2" s="1"/>
  <c r="V165" i="2"/>
  <c r="W165" i="2" s="1"/>
  <c r="V169" i="2"/>
  <c r="X169" i="2" s="1"/>
  <c r="V171" i="2"/>
  <c r="X171" i="2" s="1"/>
  <c r="V167" i="2"/>
  <c r="W167" i="2" s="1"/>
  <c r="V168" i="2"/>
  <c r="W168" i="2" s="1"/>
  <c r="R162" i="2"/>
  <c r="V162" i="2"/>
  <c r="W162" i="2" s="1"/>
  <c r="V163" i="2"/>
  <c r="Q170" i="2"/>
  <c r="R170" i="2" s="1"/>
  <c r="X164" i="2" l="1"/>
  <c r="V170" i="2"/>
  <c r="X170" i="2" s="1"/>
  <c r="W171" i="2"/>
  <c r="X162" i="2"/>
  <c r="W166" i="2"/>
  <c r="W169" i="2"/>
  <c r="X167" i="2"/>
  <c r="X165" i="2"/>
  <c r="X168" i="2"/>
  <c r="X163" i="2"/>
  <c r="W163" i="2"/>
  <c r="W170" i="2" l="1"/>
  <c r="S56" i="3" s="1"/>
  <c r="AN20" i="3" s="1"/>
  <c r="D56" i="3"/>
  <c r="Y20" i="3" s="1"/>
  <c r="O56" i="3" l="1"/>
  <c r="AJ20" i="3" s="1"/>
  <c r="T56" i="3"/>
  <c r="AO20" i="3" s="1"/>
  <c r="Q56" i="3"/>
  <c r="AL20" i="3" s="1"/>
  <c r="N56" i="3"/>
  <c r="AI20" i="3" s="1"/>
  <c r="H56" i="3"/>
  <c r="AC20" i="3" s="1"/>
  <c r="E56" i="3"/>
  <c r="Z20" i="3" s="1"/>
  <c r="R56" i="3"/>
  <c r="AM20" i="3" s="1"/>
  <c r="I56" i="3"/>
  <c r="AD20" i="3" s="1"/>
  <c r="C56" i="3"/>
  <c r="X20" i="3" s="1"/>
  <c r="M56" i="3"/>
  <c r="AH20" i="3" s="1"/>
  <c r="G56" i="3"/>
  <c r="AB20" i="3" s="1"/>
  <c r="U56" i="3"/>
  <c r="AP20" i="3" s="1"/>
  <c r="F56" i="3"/>
  <c r="AA20" i="3" s="1"/>
  <c r="J56" i="3"/>
  <c r="AE20" i="3" s="1"/>
  <c r="K56" i="3"/>
  <c r="AF20" i="3" s="1"/>
  <c r="L56" i="3"/>
  <c r="AG20" i="3" s="1"/>
  <c r="P56" i="3"/>
  <c r="AK20" i="3" s="1"/>
  <c r="V56" i="3"/>
  <c r="AQ20" i="3" s="1"/>
  <c r="O19" i="4"/>
  <c r="F172" i="2" s="1"/>
  <c r="D19" i="4"/>
  <c r="F180" i="2" s="1"/>
  <c r="S19" i="4"/>
  <c r="E180" i="2" s="1"/>
  <c r="C19" i="4"/>
  <c r="E172" i="2" s="1"/>
  <c r="H19" i="4"/>
  <c r="E176" i="2" s="1"/>
  <c r="F19" i="4"/>
  <c r="E174" i="2" s="1"/>
  <c r="V19" i="4" l="1"/>
  <c r="F174" i="2" s="1"/>
  <c r="L19" i="4"/>
  <c r="F181" i="2" s="1"/>
  <c r="U19" i="4"/>
  <c r="E181" i="2" s="1"/>
  <c r="I19" i="4"/>
  <c r="F179" i="2" s="1"/>
  <c r="N19" i="4"/>
  <c r="F178" i="2" s="1"/>
  <c r="K19" i="4"/>
  <c r="F173" i="2" s="1"/>
  <c r="G19" i="4"/>
  <c r="E175" i="2" s="1"/>
  <c r="R19" i="4"/>
  <c r="E179" i="2" s="1"/>
  <c r="Q19" i="4"/>
  <c r="F176" i="2" s="1"/>
  <c r="H176" i="2" s="1"/>
  <c r="K176" i="2" s="1"/>
  <c r="N176" i="2" s="1"/>
  <c r="J19" i="4"/>
  <c r="E177" i="2" s="1"/>
  <c r="M19" i="4"/>
  <c r="E178" i="2" s="1"/>
  <c r="E19" i="4"/>
  <c r="E173" i="2" s="1"/>
  <c r="T19" i="4"/>
  <c r="F177" i="2" s="1"/>
  <c r="P19" i="4"/>
  <c r="F175" i="2" s="1"/>
  <c r="G180" i="2"/>
  <c r="I180" i="2" s="1"/>
  <c r="L180" i="2" s="1"/>
  <c r="G172" i="2"/>
  <c r="I172" i="2" s="1"/>
  <c r="L172" i="2" s="1"/>
  <c r="H180" i="2"/>
  <c r="K180" i="2" s="1"/>
  <c r="N180" i="2" s="1"/>
  <c r="G179" i="2"/>
  <c r="I179" i="2" s="1"/>
  <c r="L179" i="2" s="1"/>
  <c r="H172" i="2"/>
  <c r="K172" i="2" s="1"/>
  <c r="N172" i="2" s="1"/>
  <c r="H179" i="2"/>
  <c r="K179" i="2" s="1"/>
  <c r="N179" i="2" s="1"/>
  <c r="H174" i="2"/>
  <c r="K174" i="2" s="1"/>
  <c r="N174" i="2" s="1"/>
  <c r="G174" i="2"/>
  <c r="G178" i="2" l="1"/>
  <c r="I178" i="2" s="1"/>
  <c r="L178" i="2" s="1"/>
  <c r="H173" i="2"/>
  <c r="K173" i="2" s="1"/>
  <c r="N173" i="2" s="1"/>
  <c r="G181" i="2"/>
  <c r="J181" i="2" s="1"/>
  <c r="M181" i="2" s="1"/>
  <c r="G173" i="2"/>
  <c r="J173" i="2" s="1"/>
  <c r="M173" i="2" s="1"/>
  <c r="H181" i="2"/>
  <c r="K181" i="2" s="1"/>
  <c r="N181" i="2" s="1"/>
  <c r="H177" i="2"/>
  <c r="K177" i="2" s="1"/>
  <c r="N177" i="2" s="1"/>
  <c r="H175" i="2"/>
  <c r="K175" i="2" s="1"/>
  <c r="N175" i="2" s="1"/>
  <c r="G177" i="2"/>
  <c r="I177" i="2" s="1"/>
  <c r="L177" i="2" s="1"/>
  <c r="G175" i="2"/>
  <c r="J175" i="2" s="1"/>
  <c r="M175" i="2" s="1"/>
  <c r="G176" i="2"/>
  <c r="I176" i="2" s="1"/>
  <c r="L176" i="2" s="1"/>
  <c r="H178" i="2"/>
  <c r="K178" i="2" s="1"/>
  <c r="N178" i="2" s="1"/>
  <c r="J172" i="2"/>
  <c r="M172" i="2" s="1"/>
  <c r="P172" i="2" s="1"/>
  <c r="J180" i="2"/>
  <c r="M180" i="2" s="1"/>
  <c r="P180" i="2" s="1"/>
  <c r="Q180" i="2" s="1"/>
  <c r="R180" i="2" s="1"/>
  <c r="J178" i="2"/>
  <c r="M178" i="2" s="1"/>
  <c r="I181" i="2"/>
  <c r="L181" i="2" s="1"/>
  <c r="J179" i="2"/>
  <c r="M179" i="2" s="1"/>
  <c r="P179" i="2" s="1"/>
  <c r="J177" i="2"/>
  <c r="M177" i="2" s="1"/>
  <c r="J174" i="2"/>
  <c r="M174" i="2" s="1"/>
  <c r="I174" i="2"/>
  <c r="L174" i="2" s="1"/>
  <c r="P177" i="2" l="1"/>
  <c r="I173" i="2"/>
  <c r="L173" i="2" s="1"/>
  <c r="P173" i="2" s="1"/>
  <c r="P181" i="2"/>
  <c r="Q181" i="2" s="1"/>
  <c r="R181" i="2" s="1"/>
  <c r="I175" i="2"/>
  <c r="L175" i="2" s="1"/>
  <c r="P175" i="2" s="1"/>
  <c r="Q175" i="2" s="1"/>
  <c r="R175" i="2" s="1"/>
  <c r="P178" i="2"/>
  <c r="Q178" i="2" s="1"/>
  <c r="R178" i="2" s="1"/>
  <c r="J176" i="2"/>
  <c r="M176" i="2" s="1"/>
  <c r="P176" i="2" s="1"/>
  <c r="Q176" i="2" s="1"/>
  <c r="R176" i="2" s="1"/>
  <c r="P174" i="2"/>
  <c r="Q174" i="2" s="1"/>
  <c r="R174" i="2" s="1"/>
  <c r="V180" i="2"/>
  <c r="W180" i="2" s="1"/>
  <c r="Q177" i="2"/>
  <c r="R177" i="2" s="1"/>
  <c r="Q179" i="2"/>
  <c r="R179" i="2" s="1"/>
  <c r="Q173" i="2"/>
  <c r="R173" i="2" s="1"/>
  <c r="Q172" i="2"/>
  <c r="R172" i="2" s="1"/>
  <c r="V181" i="2" l="1"/>
  <c r="W181" i="2" s="1"/>
  <c r="V179" i="2"/>
  <c r="X179" i="2" s="1"/>
  <c r="X180" i="2"/>
  <c r="V174" i="2"/>
  <c r="W174" i="2" s="1"/>
  <c r="V172" i="2"/>
  <c r="X172" i="2" s="1"/>
  <c r="V176" i="2"/>
  <c r="W176" i="2" s="1"/>
  <c r="V177" i="2"/>
  <c r="W177" i="2" s="1"/>
  <c r="V173" i="2"/>
  <c r="V178" i="2"/>
  <c r="V175" i="2"/>
  <c r="X181" i="2" l="1"/>
  <c r="W179" i="2"/>
  <c r="W172" i="2"/>
  <c r="X174" i="2"/>
  <c r="X176" i="2"/>
  <c r="X177" i="2"/>
  <c r="W175" i="2"/>
  <c r="X175" i="2"/>
  <c r="W178" i="2"/>
  <c r="X178" i="2"/>
  <c r="X173" i="2"/>
  <c r="W173" i="2"/>
  <c r="M57" i="3" l="1"/>
  <c r="AH21" i="3" s="1"/>
  <c r="P57" i="3"/>
  <c r="AK21" i="3" s="1"/>
  <c r="T57" i="3"/>
  <c r="AO21" i="3" s="1"/>
  <c r="V57" i="3"/>
  <c r="AQ21" i="3" s="1"/>
  <c r="S57" i="3"/>
  <c r="AN21" i="3" s="1"/>
  <c r="I57" i="3"/>
  <c r="AD21" i="3" s="1"/>
  <c r="C57" i="3"/>
  <c r="X21" i="3" s="1"/>
  <c r="F57" i="3"/>
  <c r="AA21" i="3" s="1"/>
  <c r="M20" i="4"/>
  <c r="F190" i="2" s="1"/>
  <c r="L57" i="3"/>
  <c r="AG21" i="3" s="1"/>
  <c r="O57" i="3"/>
  <c r="AJ21" i="3" s="1"/>
  <c r="R57" i="3"/>
  <c r="AM21" i="3" s="1"/>
  <c r="U57" i="3"/>
  <c r="AP21" i="3" s="1"/>
  <c r="E57" i="3"/>
  <c r="Z21" i="3" s="1"/>
  <c r="H57" i="3"/>
  <c r="AC21" i="3" s="1"/>
  <c r="K57" i="3"/>
  <c r="AF21" i="3" s="1"/>
  <c r="N57" i="3"/>
  <c r="AI21" i="3" s="1"/>
  <c r="Q57" i="3"/>
  <c r="AL21" i="3" s="1"/>
  <c r="D57" i="3"/>
  <c r="Y21" i="3" s="1"/>
  <c r="G57" i="3"/>
  <c r="AB21" i="3" s="1"/>
  <c r="J57" i="3"/>
  <c r="AE21" i="3" s="1"/>
  <c r="V20" i="4" l="1"/>
  <c r="E191" i="2" s="1"/>
  <c r="C20" i="4"/>
  <c r="F191" i="2" s="1"/>
  <c r="I20" i="4"/>
  <c r="E183" i="2" s="1"/>
  <c r="P20" i="4"/>
  <c r="E188" i="2" s="1"/>
  <c r="S20" i="4"/>
  <c r="F184" i="2" s="1"/>
  <c r="F20" i="4"/>
  <c r="F188" i="2" s="1"/>
  <c r="T20" i="4"/>
  <c r="E190" i="2" s="1"/>
  <c r="H190" i="2" s="1"/>
  <c r="K190" i="2" s="1"/>
  <c r="N190" i="2" s="1"/>
  <c r="G20" i="4"/>
  <c r="F187" i="2" s="1"/>
  <c r="N20" i="4"/>
  <c r="E186" i="2" s="1"/>
  <c r="D20" i="4"/>
  <c r="E182" i="2" s="1"/>
  <c r="K20" i="4"/>
  <c r="E184" i="2" s="1"/>
  <c r="R20" i="4"/>
  <c r="F182" i="2" s="1"/>
  <c r="U20" i="4"/>
  <c r="F189" i="2" s="1"/>
  <c r="H20" i="4"/>
  <c r="F186" i="2" s="1"/>
  <c r="O20" i="4"/>
  <c r="E187" i="2" s="1"/>
  <c r="J20" i="4"/>
  <c r="F183" i="2" s="1"/>
  <c r="Q20" i="4"/>
  <c r="E189" i="2" s="1"/>
  <c r="E20" i="4"/>
  <c r="F185" i="2" s="1"/>
  <c r="L20" i="4"/>
  <c r="E185" i="2" s="1"/>
  <c r="H183" i="2" l="1"/>
  <c r="K183" i="2" s="1"/>
  <c r="N183" i="2" s="1"/>
  <c r="G191" i="2"/>
  <c r="J191" i="2" s="1"/>
  <c r="M191" i="2" s="1"/>
  <c r="G188" i="2"/>
  <c r="I188" i="2" s="1"/>
  <c r="L188" i="2" s="1"/>
  <c r="H191" i="2"/>
  <c r="K191" i="2" s="1"/>
  <c r="N191" i="2" s="1"/>
  <c r="G184" i="2"/>
  <c r="J184" i="2" s="1"/>
  <c r="M184" i="2" s="1"/>
  <c r="G190" i="2"/>
  <c r="I190" i="2" s="1"/>
  <c r="L190" i="2" s="1"/>
  <c r="G189" i="2"/>
  <c r="J189" i="2" s="1"/>
  <c r="M189" i="2" s="1"/>
  <c r="H188" i="2"/>
  <c r="K188" i="2" s="1"/>
  <c r="N188" i="2" s="1"/>
  <c r="G187" i="2"/>
  <c r="I187" i="2" s="1"/>
  <c r="L187" i="2" s="1"/>
  <c r="H186" i="2"/>
  <c r="K186" i="2" s="1"/>
  <c r="N186" i="2" s="1"/>
  <c r="H182" i="2"/>
  <c r="K182" i="2" s="1"/>
  <c r="N182" i="2" s="1"/>
  <c r="H184" i="2"/>
  <c r="K184" i="2" s="1"/>
  <c r="N184" i="2" s="1"/>
  <c r="H185" i="2"/>
  <c r="K185" i="2" s="1"/>
  <c r="N185" i="2" s="1"/>
  <c r="G185" i="2"/>
  <c r="H189" i="2"/>
  <c r="K189" i="2" s="1"/>
  <c r="N189" i="2" s="1"/>
  <c r="G182" i="2"/>
  <c r="H187" i="2"/>
  <c r="K187" i="2" s="1"/>
  <c r="N187" i="2" s="1"/>
  <c r="G183" i="2"/>
  <c r="G186" i="2"/>
  <c r="J190" i="2" l="1"/>
  <c r="M190" i="2" s="1"/>
  <c r="P190" i="2" s="1"/>
  <c r="I184" i="2"/>
  <c r="L184" i="2" s="1"/>
  <c r="P184" i="2" s="1"/>
  <c r="Q184" i="2" s="1"/>
  <c r="I191" i="2"/>
  <c r="L191" i="2" s="1"/>
  <c r="P191" i="2" s="1"/>
  <c r="J188" i="2"/>
  <c r="M188" i="2" s="1"/>
  <c r="P188" i="2" s="1"/>
  <c r="Q188" i="2" s="1"/>
  <c r="R188" i="2" s="1"/>
  <c r="I189" i="2"/>
  <c r="L189" i="2" s="1"/>
  <c r="P189" i="2" s="1"/>
  <c r="Q189" i="2" s="1"/>
  <c r="R189" i="2" s="1"/>
  <c r="J187" i="2"/>
  <c r="M187" i="2" s="1"/>
  <c r="P187" i="2" s="1"/>
  <c r="Q187" i="2" s="1"/>
  <c r="R187" i="2" s="1"/>
  <c r="J185" i="2"/>
  <c r="M185" i="2" s="1"/>
  <c r="I185" i="2"/>
  <c r="L185" i="2" s="1"/>
  <c r="J183" i="2"/>
  <c r="M183" i="2" s="1"/>
  <c r="I183" i="2"/>
  <c r="L183" i="2" s="1"/>
  <c r="I182" i="2"/>
  <c r="L182" i="2" s="1"/>
  <c r="J182" i="2"/>
  <c r="M182" i="2" s="1"/>
  <c r="J186" i="2"/>
  <c r="M186" i="2" s="1"/>
  <c r="I186" i="2"/>
  <c r="L186" i="2" s="1"/>
  <c r="V188" i="2" l="1"/>
  <c r="X188" i="2" s="1"/>
  <c r="R184" i="2"/>
  <c r="V184" i="2"/>
  <c r="X184" i="2" s="1"/>
  <c r="V189" i="2"/>
  <c r="X189" i="2" s="1"/>
  <c r="P182" i="2"/>
  <c r="P185" i="2"/>
  <c r="Q185" i="2" s="1"/>
  <c r="R185" i="2" s="1"/>
  <c r="Q191" i="2"/>
  <c r="R191" i="2" s="1"/>
  <c r="Q190" i="2"/>
  <c r="R190" i="2" s="1"/>
  <c r="V187" i="2"/>
  <c r="P186" i="2"/>
  <c r="P183" i="2"/>
  <c r="W188" i="2" l="1"/>
  <c r="Q182" i="2"/>
  <c r="R182" i="2" s="1"/>
  <c r="W189" i="2"/>
  <c r="W184" i="2"/>
  <c r="V185" i="2"/>
  <c r="X185" i="2" s="1"/>
  <c r="V190" i="2"/>
  <c r="X190" i="2" s="1"/>
  <c r="Q186" i="2"/>
  <c r="R186" i="2" s="1"/>
  <c r="W187" i="2"/>
  <c r="X187" i="2"/>
  <c r="Q183" i="2"/>
  <c r="R183" i="2" s="1"/>
  <c r="V191" i="2"/>
  <c r="V182" i="2" l="1"/>
  <c r="W185" i="2"/>
  <c r="V186" i="2"/>
  <c r="X186" i="2" s="1"/>
  <c r="W190" i="2"/>
  <c r="V183" i="2"/>
  <c r="W183" i="2" s="1"/>
  <c r="W191" i="2"/>
  <c r="X191" i="2"/>
  <c r="X182" i="2" l="1"/>
  <c r="W182" i="2"/>
  <c r="W186" i="2"/>
  <c r="X183" i="2"/>
  <c r="S58" i="3" l="1"/>
  <c r="AN22" i="3" s="1"/>
  <c r="T58" i="3"/>
  <c r="AO22" i="3" s="1"/>
  <c r="H58" i="3"/>
  <c r="AC22" i="3" s="1"/>
  <c r="M58" i="3"/>
  <c r="AH22" i="3" s="1"/>
  <c r="O58" i="3"/>
  <c r="AJ22" i="3" s="1"/>
  <c r="V58" i="3"/>
  <c r="AQ22" i="3" s="1"/>
  <c r="P58" i="3"/>
  <c r="AK22" i="3" s="1"/>
  <c r="D58" i="3"/>
  <c r="Y22" i="3" s="1"/>
  <c r="K58" i="3"/>
  <c r="AF22" i="3" s="1"/>
  <c r="R58" i="3"/>
  <c r="AM22" i="3" s="1"/>
  <c r="F58" i="3"/>
  <c r="AA22" i="3" s="1"/>
  <c r="C58" i="3"/>
  <c r="X22" i="3" s="1"/>
  <c r="J58" i="3"/>
  <c r="AE22" i="3" s="1"/>
  <c r="Q58" i="3"/>
  <c r="AL22" i="3" s="1"/>
  <c r="E58" i="3"/>
  <c r="Z22" i="3" s="1"/>
  <c r="L58" i="3"/>
  <c r="AG22" i="3" s="1"/>
  <c r="G58" i="3"/>
  <c r="AB22" i="3" s="1"/>
  <c r="N58" i="3"/>
  <c r="AI22" i="3" s="1"/>
  <c r="U58" i="3"/>
  <c r="AP22" i="3" s="1"/>
  <c r="I58" i="3"/>
  <c r="AD22" i="3" s="1"/>
  <c r="O21" i="4"/>
  <c r="E197" i="2" s="1"/>
  <c r="S21" i="4"/>
  <c r="F197" i="2" s="1"/>
  <c r="P21" i="4"/>
  <c r="E198" i="2" s="1"/>
  <c r="D21" i="4"/>
  <c r="E192" i="2" s="1"/>
  <c r="K21" i="4"/>
  <c r="E194" i="2" s="1"/>
  <c r="R21" i="4"/>
  <c r="F195" i="2" s="1"/>
  <c r="J21" i="4" l="1"/>
  <c r="F194" i="2" s="1"/>
  <c r="H194" i="2" s="1"/>
  <c r="K194" i="2" s="1"/>
  <c r="N194" i="2" s="1"/>
  <c r="I21" i="4"/>
  <c r="E193" i="2" s="1"/>
  <c r="L21" i="4"/>
  <c r="E195" i="2" s="1"/>
  <c r="G195" i="2" s="1"/>
  <c r="I195" i="2" s="1"/>
  <c r="L195" i="2" s="1"/>
  <c r="C21" i="4"/>
  <c r="F198" i="2" s="1"/>
  <c r="G198" i="2" s="1"/>
  <c r="M21" i="4"/>
  <c r="F199" i="2" s="1"/>
  <c r="U21" i="4"/>
  <c r="F201" i="2" s="1"/>
  <c r="E21" i="4"/>
  <c r="F196" i="2" s="1"/>
  <c r="F21" i="4"/>
  <c r="F200" i="2" s="1"/>
  <c r="H21" i="4"/>
  <c r="F193" i="2" s="1"/>
  <c r="N21" i="4"/>
  <c r="E196" i="2" s="1"/>
  <c r="Q21" i="4"/>
  <c r="E199" i="2" s="1"/>
  <c r="V21" i="4"/>
  <c r="E201" i="2" s="1"/>
  <c r="T21" i="4"/>
  <c r="E200" i="2" s="1"/>
  <c r="G21" i="4"/>
  <c r="F192" i="2" s="1"/>
  <c r="H192" i="2" s="1"/>
  <c r="K192" i="2" s="1"/>
  <c r="N192" i="2" s="1"/>
  <c r="G197" i="2"/>
  <c r="I197" i="2" s="1"/>
  <c r="L197" i="2" s="1"/>
  <c r="H197" i="2"/>
  <c r="K197" i="2" s="1"/>
  <c r="N197" i="2" s="1"/>
  <c r="G194" i="2"/>
  <c r="G199" i="2" l="1"/>
  <c r="J199" i="2" s="1"/>
  <c r="M199" i="2" s="1"/>
  <c r="H195" i="2"/>
  <c r="K195" i="2" s="1"/>
  <c r="N195" i="2" s="1"/>
  <c r="G196" i="2"/>
  <c r="J196" i="2" s="1"/>
  <c r="M196" i="2" s="1"/>
  <c r="H196" i="2"/>
  <c r="K196" i="2" s="1"/>
  <c r="N196" i="2" s="1"/>
  <c r="G192" i="2"/>
  <c r="I192" i="2" s="1"/>
  <c r="L192" i="2" s="1"/>
  <c r="H199" i="2"/>
  <c r="K199" i="2" s="1"/>
  <c r="N199" i="2" s="1"/>
  <c r="G200" i="2"/>
  <c r="J200" i="2" s="1"/>
  <c r="M200" i="2" s="1"/>
  <c r="H193" i="2"/>
  <c r="K193" i="2" s="1"/>
  <c r="N193" i="2" s="1"/>
  <c r="H200" i="2"/>
  <c r="K200" i="2" s="1"/>
  <c r="N200" i="2" s="1"/>
  <c r="H201" i="2"/>
  <c r="K201" i="2" s="1"/>
  <c r="N201" i="2" s="1"/>
  <c r="G193" i="2"/>
  <c r="J193" i="2" s="1"/>
  <c r="M193" i="2" s="1"/>
  <c r="G201" i="2"/>
  <c r="I201" i="2" s="1"/>
  <c r="L201" i="2" s="1"/>
  <c r="H198" i="2"/>
  <c r="K198" i="2" s="1"/>
  <c r="N198" i="2" s="1"/>
  <c r="J197" i="2"/>
  <c r="M197" i="2" s="1"/>
  <c r="P197" i="2" s="1"/>
  <c r="J195" i="2"/>
  <c r="M195" i="2" s="1"/>
  <c r="I194" i="2"/>
  <c r="L194" i="2" s="1"/>
  <c r="J194" i="2"/>
  <c r="M194" i="2" s="1"/>
  <c r="I198" i="2"/>
  <c r="L198" i="2" s="1"/>
  <c r="J198" i="2"/>
  <c r="M198" i="2" s="1"/>
  <c r="P195" i="2" l="1"/>
  <c r="Q195" i="2" s="1"/>
  <c r="R195" i="2" s="1"/>
  <c r="J192" i="2"/>
  <c r="M192" i="2" s="1"/>
  <c r="P192" i="2" s="1"/>
  <c r="I199" i="2"/>
  <c r="L199" i="2" s="1"/>
  <c r="P199" i="2" s="1"/>
  <c r="Q199" i="2" s="1"/>
  <c r="R199" i="2" s="1"/>
  <c r="I200" i="2"/>
  <c r="L200" i="2" s="1"/>
  <c r="P200" i="2" s="1"/>
  <c r="Q200" i="2" s="1"/>
  <c r="R200" i="2" s="1"/>
  <c r="J201" i="2"/>
  <c r="M201" i="2" s="1"/>
  <c r="P201" i="2" s="1"/>
  <c r="Q201" i="2" s="1"/>
  <c r="R201" i="2" s="1"/>
  <c r="I196" i="2"/>
  <c r="L196" i="2" s="1"/>
  <c r="P196" i="2" s="1"/>
  <c r="Q196" i="2" s="1"/>
  <c r="R196" i="2" s="1"/>
  <c r="I193" i="2"/>
  <c r="L193" i="2" s="1"/>
  <c r="P193" i="2" s="1"/>
  <c r="Q193" i="2" s="1"/>
  <c r="R193" i="2" s="1"/>
  <c r="P194" i="2"/>
  <c r="Q194" i="2" s="1"/>
  <c r="R194" i="2" s="1"/>
  <c r="P198" i="2"/>
  <c r="Q197" i="2"/>
  <c r="R197" i="2" s="1"/>
  <c r="V195" i="2" l="1"/>
  <c r="W195" i="2" s="1"/>
  <c r="V199" i="2"/>
  <c r="X199" i="2" s="1"/>
  <c r="V201" i="2"/>
  <c r="W201" i="2" s="1"/>
  <c r="V200" i="2"/>
  <c r="X200" i="2" s="1"/>
  <c r="V194" i="2"/>
  <c r="X194" i="2" s="1"/>
  <c r="V197" i="2"/>
  <c r="W197" i="2" s="1"/>
  <c r="V196" i="2"/>
  <c r="X196" i="2" s="1"/>
  <c r="V193" i="2"/>
  <c r="Q198" i="2"/>
  <c r="R198" i="2" s="1"/>
  <c r="Q192" i="2"/>
  <c r="R192" i="2" s="1"/>
  <c r="X195" i="2" l="1"/>
  <c r="W199" i="2"/>
  <c r="X201" i="2"/>
  <c r="W200" i="2"/>
  <c r="W196" i="2"/>
  <c r="V198" i="2"/>
  <c r="W198" i="2" s="1"/>
  <c r="W194" i="2"/>
  <c r="X197" i="2"/>
  <c r="V192" i="2"/>
  <c r="W193" i="2"/>
  <c r="X193" i="2"/>
  <c r="X198" i="2" l="1"/>
  <c r="X192" i="2"/>
  <c r="W192" i="2"/>
  <c r="C59" i="3" l="1"/>
  <c r="X23" i="3" s="1"/>
  <c r="G59" i="3"/>
  <c r="AB23" i="3" s="1"/>
  <c r="K59" i="3"/>
  <c r="AF23" i="3" s="1"/>
  <c r="O59" i="3"/>
  <c r="AJ23" i="3" s="1"/>
  <c r="S59" i="3"/>
  <c r="AN23" i="3" s="1"/>
  <c r="J59" i="3"/>
  <c r="AE23" i="3" s="1"/>
  <c r="R59" i="3"/>
  <c r="AM23" i="3" s="1"/>
  <c r="D59" i="3"/>
  <c r="Y23" i="3" s="1"/>
  <c r="H59" i="3"/>
  <c r="AC23" i="3" s="1"/>
  <c r="L59" i="3"/>
  <c r="AG23" i="3" s="1"/>
  <c r="P59" i="3"/>
  <c r="AK23" i="3" s="1"/>
  <c r="T59" i="3"/>
  <c r="AO23" i="3" s="1"/>
  <c r="N59" i="3"/>
  <c r="AI23" i="3" s="1"/>
  <c r="E59" i="3"/>
  <c r="Z23" i="3" s="1"/>
  <c r="I59" i="3"/>
  <c r="AD23" i="3" s="1"/>
  <c r="M59" i="3"/>
  <c r="AH23" i="3" s="1"/>
  <c r="Q59" i="3"/>
  <c r="AL23" i="3" s="1"/>
  <c r="U59" i="3"/>
  <c r="AP23" i="3" s="1"/>
  <c r="F59" i="3"/>
  <c r="AA23" i="3" s="1"/>
  <c r="V59" i="3"/>
  <c r="AQ23" i="3" s="1"/>
  <c r="M22" i="4" l="1"/>
  <c r="E208" i="2" s="1"/>
  <c r="T22" i="4"/>
  <c r="F205" i="2" s="1"/>
  <c r="D22" i="4"/>
  <c r="F207" i="2" s="1"/>
  <c r="O22" i="4"/>
  <c r="F203" i="2" s="1"/>
  <c r="F22" i="4"/>
  <c r="E204" i="2" s="1"/>
  <c r="I22" i="4"/>
  <c r="F211" i="2" s="1"/>
  <c r="P22" i="4"/>
  <c r="F208" i="2" s="1"/>
  <c r="R22" i="4"/>
  <c r="E209" i="2" s="1"/>
  <c r="K22" i="4"/>
  <c r="F209" i="2" s="1"/>
  <c r="U22" i="4"/>
  <c r="E211" i="2" s="1"/>
  <c r="G211" i="2" s="1"/>
  <c r="E22" i="4"/>
  <c r="E203" i="2" s="1"/>
  <c r="L22" i="4"/>
  <c r="F206" i="2" s="1"/>
  <c r="J22" i="4"/>
  <c r="E207" i="2" s="1"/>
  <c r="G22" i="4"/>
  <c r="E205" i="2" s="1"/>
  <c r="G205" i="2" s="1"/>
  <c r="Q22" i="4"/>
  <c r="F202" i="2" s="1"/>
  <c r="N22" i="4"/>
  <c r="F204" i="2" s="1"/>
  <c r="H22" i="4"/>
  <c r="E206" i="2" s="1"/>
  <c r="S22" i="4"/>
  <c r="E210" i="2" s="1"/>
  <c r="C22" i="4"/>
  <c r="E202" i="2" s="1"/>
  <c r="V22" i="4"/>
  <c r="F210" i="2" s="1"/>
  <c r="H204" i="2" l="1"/>
  <c r="K204" i="2" s="1"/>
  <c r="N204" i="2" s="1"/>
  <c r="H208" i="2"/>
  <c r="K208" i="2" s="1"/>
  <c r="N208" i="2" s="1"/>
  <c r="G206" i="2"/>
  <c r="I206" i="2" s="1"/>
  <c r="L206" i="2" s="1"/>
  <c r="G207" i="2"/>
  <c r="I207" i="2" s="1"/>
  <c r="L207" i="2" s="1"/>
  <c r="H209" i="2"/>
  <c r="K209" i="2" s="1"/>
  <c r="N209" i="2" s="1"/>
  <c r="G202" i="2"/>
  <c r="J202" i="2" s="1"/>
  <c r="M202" i="2" s="1"/>
  <c r="G203" i="2"/>
  <c r="J203" i="2" s="1"/>
  <c r="M203" i="2" s="1"/>
  <c r="H202" i="2"/>
  <c r="K202" i="2" s="1"/>
  <c r="N202" i="2" s="1"/>
  <c r="H203" i="2"/>
  <c r="K203" i="2" s="1"/>
  <c r="N203" i="2" s="1"/>
  <c r="H207" i="2"/>
  <c r="K207" i="2" s="1"/>
  <c r="N207" i="2" s="1"/>
  <c r="J211" i="2"/>
  <c r="M211" i="2" s="1"/>
  <c r="I211" i="2"/>
  <c r="L211" i="2" s="1"/>
  <c r="H211" i="2"/>
  <c r="K211" i="2" s="1"/>
  <c r="N211" i="2" s="1"/>
  <c r="G204" i="2"/>
  <c r="J206" i="2"/>
  <c r="M206" i="2" s="1"/>
  <c r="H206" i="2"/>
  <c r="K206" i="2" s="1"/>
  <c r="N206" i="2" s="1"/>
  <c r="G209" i="2"/>
  <c r="J205" i="2"/>
  <c r="M205" i="2" s="1"/>
  <c r="I205" i="2"/>
  <c r="L205" i="2" s="1"/>
  <c r="H205" i="2"/>
  <c r="K205" i="2" s="1"/>
  <c r="N205" i="2" s="1"/>
  <c r="G208" i="2"/>
  <c r="H210" i="2"/>
  <c r="K210" i="2" s="1"/>
  <c r="N210" i="2" s="1"/>
  <c r="G210" i="2"/>
  <c r="I202" i="2" l="1"/>
  <c r="L202" i="2" s="1"/>
  <c r="P202" i="2" s="1"/>
  <c r="I203" i="2"/>
  <c r="L203" i="2" s="1"/>
  <c r="P203" i="2" s="1"/>
  <c r="J207" i="2"/>
  <c r="M207" i="2" s="1"/>
  <c r="P207" i="2" s="1"/>
  <c r="J208" i="2"/>
  <c r="M208" i="2" s="1"/>
  <c r="I208" i="2"/>
  <c r="L208" i="2" s="1"/>
  <c r="P205" i="2"/>
  <c r="J209" i="2"/>
  <c r="M209" i="2" s="1"/>
  <c r="I209" i="2"/>
  <c r="L209" i="2" s="1"/>
  <c r="P211" i="2"/>
  <c r="P206" i="2"/>
  <c r="J204" i="2"/>
  <c r="M204" i="2" s="1"/>
  <c r="I204" i="2"/>
  <c r="L204" i="2" s="1"/>
  <c r="I210" i="2"/>
  <c r="L210" i="2" s="1"/>
  <c r="J210" i="2"/>
  <c r="M210" i="2" s="1"/>
  <c r="P208" i="2" l="1"/>
  <c r="Q208" i="2" s="1"/>
  <c r="R208" i="2" s="1"/>
  <c r="P209" i="2"/>
  <c r="Q209" i="2" s="1"/>
  <c r="R209" i="2" s="1"/>
  <c r="P204" i="2"/>
  <c r="Q206" i="2"/>
  <c r="R206" i="2" s="1"/>
  <c r="Q207" i="2"/>
  <c r="R207" i="2" s="1"/>
  <c r="Q211" i="2"/>
  <c r="R211" i="2" s="1"/>
  <c r="Q205" i="2"/>
  <c r="R205" i="2" s="1"/>
  <c r="P210" i="2"/>
  <c r="Q210" i="2" s="1"/>
  <c r="R210" i="2" s="1"/>
  <c r="Q202" i="2"/>
  <c r="R202" i="2" s="1"/>
  <c r="Q203" i="2"/>
  <c r="R203" i="2" s="1"/>
  <c r="V203" i="2" l="1"/>
  <c r="X203" i="2" s="1"/>
  <c r="V209" i="2"/>
  <c r="X209" i="2" s="1"/>
  <c r="V205" i="2"/>
  <c r="X205" i="2" s="1"/>
  <c r="V208" i="2"/>
  <c r="X208" i="2" s="1"/>
  <c r="V207" i="2"/>
  <c r="W207" i="2" s="1"/>
  <c r="V206" i="2"/>
  <c r="X206" i="2" s="1"/>
  <c r="V210" i="2"/>
  <c r="W210" i="2" s="1"/>
  <c r="V211" i="2"/>
  <c r="V202" i="2"/>
  <c r="Q204" i="2"/>
  <c r="R204" i="2" s="1"/>
  <c r="W203" i="2" l="1"/>
  <c r="X207" i="2"/>
  <c r="W209" i="2"/>
  <c r="X210" i="2"/>
  <c r="W206" i="2"/>
  <c r="W208" i="2"/>
  <c r="W205" i="2"/>
  <c r="V204" i="2"/>
  <c r="X204" i="2" s="1"/>
  <c r="W211" i="2"/>
  <c r="X211" i="2"/>
  <c r="X202" i="2"/>
  <c r="W202" i="2"/>
  <c r="W204" i="2" l="1"/>
  <c r="S60" i="3" s="1"/>
  <c r="AN24" i="3" s="1"/>
  <c r="N60" i="3" l="1"/>
  <c r="AI24" i="3" s="1"/>
  <c r="Q60" i="3"/>
  <c r="AL24" i="3" s="1"/>
  <c r="S23" i="4"/>
  <c r="E219" i="2" s="1"/>
  <c r="D60" i="3"/>
  <c r="Y24" i="3" s="1"/>
  <c r="M60" i="3"/>
  <c r="AH24" i="3" s="1"/>
  <c r="C60" i="3"/>
  <c r="X24" i="3" s="1"/>
  <c r="V60" i="3"/>
  <c r="AQ24" i="3" s="1"/>
  <c r="F60" i="3"/>
  <c r="AA24" i="3" s="1"/>
  <c r="I60" i="3"/>
  <c r="AD24" i="3" s="1"/>
  <c r="L60" i="3"/>
  <c r="AG24" i="3" s="1"/>
  <c r="O60" i="3"/>
  <c r="AJ24" i="3" s="1"/>
  <c r="T60" i="3"/>
  <c r="AO24" i="3" s="1"/>
  <c r="J60" i="3"/>
  <c r="AE24" i="3" s="1"/>
  <c r="P60" i="3"/>
  <c r="AK24" i="3" s="1"/>
  <c r="R60" i="3"/>
  <c r="AM24" i="3" s="1"/>
  <c r="U60" i="3"/>
  <c r="AP24" i="3" s="1"/>
  <c r="E60" i="3"/>
  <c r="Z24" i="3" s="1"/>
  <c r="H60" i="3"/>
  <c r="AC24" i="3" s="1"/>
  <c r="K60" i="3"/>
  <c r="AF24" i="3" s="1"/>
  <c r="G60" i="3"/>
  <c r="AB24" i="3" s="1"/>
  <c r="V23" i="4" l="1"/>
  <c r="E221" i="2" s="1"/>
  <c r="Q23" i="4"/>
  <c r="F215" i="2" s="1"/>
  <c r="N23" i="4"/>
  <c r="E217" i="2" s="1"/>
  <c r="U23" i="4"/>
  <c r="F214" i="2" s="1"/>
  <c r="D23" i="4"/>
  <c r="E212" i="2" s="1"/>
  <c r="G23" i="4"/>
  <c r="F213" i="2" s="1"/>
  <c r="E23" i="4"/>
  <c r="E213" i="2" s="1"/>
  <c r="J23" i="4"/>
  <c r="E215" i="2" s="1"/>
  <c r="I23" i="4"/>
  <c r="F221" i="2" s="1"/>
  <c r="M23" i="4"/>
  <c r="F218" i="2" s="1"/>
  <c r="F23" i="4"/>
  <c r="F219" i="2" s="1"/>
  <c r="H219" i="2" s="1"/>
  <c r="K219" i="2" s="1"/>
  <c r="N219" i="2" s="1"/>
  <c r="K23" i="4"/>
  <c r="F212" i="2" s="1"/>
  <c r="R23" i="4"/>
  <c r="F220" i="2" s="1"/>
  <c r="O23" i="4"/>
  <c r="E218" i="2" s="1"/>
  <c r="T23" i="4"/>
  <c r="E220" i="2" s="1"/>
  <c r="H23" i="4"/>
  <c r="E214" i="2" s="1"/>
  <c r="P23" i="4"/>
  <c r="F217" i="2" s="1"/>
  <c r="L23" i="4"/>
  <c r="E216" i="2" s="1"/>
  <c r="C23" i="4"/>
  <c r="F216" i="2" s="1"/>
  <c r="H217" i="2" l="1"/>
  <c r="K217" i="2" s="1"/>
  <c r="N217" i="2" s="1"/>
  <c r="G221" i="2"/>
  <c r="I221" i="2" s="1"/>
  <c r="L221" i="2" s="1"/>
  <c r="G215" i="2"/>
  <c r="J215" i="2" s="1"/>
  <c r="M215" i="2" s="1"/>
  <c r="G218" i="2"/>
  <c r="J218" i="2" s="1"/>
  <c r="M218" i="2" s="1"/>
  <c r="H212" i="2"/>
  <c r="K212" i="2" s="1"/>
  <c r="N212" i="2" s="1"/>
  <c r="H221" i="2"/>
  <c r="K221" i="2" s="1"/>
  <c r="N221" i="2" s="1"/>
  <c r="H215" i="2"/>
  <c r="K215" i="2" s="1"/>
  <c r="N215" i="2" s="1"/>
  <c r="G214" i="2"/>
  <c r="J214" i="2" s="1"/>
  <c r="M214" i="2" s="1"/>
  <c r="G220" i="2"/>
  <c r="J220" i="2" s="1"/>
  <c r="M220" i="2" s="1"/>
  <c r="G213" i="2"/>
  <c r="J213" i="2" s="1"/>
  <c r="M213" i="2" s="1"/>
  <c r="G216" i="2"/>
  <c r="I216" i="2" s="1"/>
  <c r="L216" i="2" s="1"/>
  <c r="G217" i="2"/>
  <c r="G219" i="2"/>
  <c r="H216" i="2"/>
  <c r="K216" i="2" s="1"/>
  <c r="N216" i="2" s="1"/>
  <c r="H220" i="2"/>
  <c r="K220" i="2" s="1"/>
  <c r="N220" i="2" s="1"/>
  <c r="H213" i="2"/>
  <c r="K213" i="2" s="1"/>
  <c r="N213" i="2" s="1"/>
  <c r="H218" i="2"/>
  <c r="K218" i="2" s="1"/>
  <c r="N218" i="2" s="1"/>
  <c r="G212" i="2"/>
  <c r="H214" i="2"/>
  <c r="K214" i="2" s="1"/>
  <c r="N214" i="2" s="1"/>
  <c r="I218" i="2" l="1"/>
  <c r="L218" i="2" s="1"/>
  <c r="P218" i="2" s="1"/>
  <c r="I214" i="2"/>
  <c r="L214" i="2" s="1"/>
  <c r="P214" i="2" s="1"/>
  <c r="I215" i="2"/>
  <c r="L215" i="2" s="1"/>
  <c r="P215" i="2" s="1"/>
  <c r="Q215" i="2" s="1"/>
  <c r="R215" i="2" s="1"/>
  <c r="J221" i="2"/>
  <c r="M221" i="2" s="1"/>
  <c r="P221" i="2" s="1"/>
  <c r="Q221" i="2" s="1"/>
  <c r="R221" i="2" s="1"/>
  <c r="J216" i="2"/>
  <c r="M216" i="2" s="1"/>
  <c r="P216" i="2" s="1"/>
  <c r="I213" i="2"/>
  <c r="L213" i="2" s="1"/>
  <c r="P213" i="2" s="1"/>
  <c r="I220" i="2"/>
  <c r="L220" i="2" s="1"/>
  <c r="P220" i="2" s="1"/>
  <c r="I212" i="2"/>
  <c r="L212" i="2" s="1"/>
  <c r="J212" i="2"/>
  <c r="M212" i="2" s="1"/>
  <c r="J219" i="2"/>
  <c r="M219" i="2" s="1"/>
  <c r="I219" i="2"/>
  <c r="L219" i="2" s="1"/>
  <c r="I217" i="2"/>
  <c r="L217" i="2" s="1"/>
  <c r="J217" i="2"/>
  <c r="M217" i="2" s="1"/>
  <c r="P217" i="2" l="1"/>
  <c r="Q217" i="2" s="1"/>
  <c r="R217" i="2" s="1"/>
  <c r="V221" i="2"/>
  <c r="X221" i="2" s="1"/>
  <c r="P212" i="2"/>
  <c r="Q212" i="2" s="1"/>
  <c r="R212" i="2" s="1"/>
  <c r="Q213" i="2"/>
  <c r="R213" i="2" s="1"/>
  <c r="Q216" i="2"/>
  <c r="R216" i="2" s="1"/>
  <c r="Q214" i="2"/>
  <c r="R214" i="2" s="1"/>
  <c r="Q220" i="2"/>
  <c r="R220" i="2" s="1"/>
  <c r="V215" i="2"/>
  <c r="P219" i="2"/>
  <c r="Q218" i="2"/>
  <c r="R218" i="2" s="1"/>
  <c r="W221" i="2" l="1"/>
  <c r="V214" i="2"/>
  <c r="W214" i="2" s="1"/>
  <c r="V220" i="2"/>
  <c r="X220" i="2" s="1"/>
  <c r="V216" i="2"/>
  <c r="X216" i="2" s="1"/>
  <c r="V212" i="2"/>
  <c r="W212" i="2" s="1"/>
  <c r="V213" i="2"/>
  <c r="X213" i="2" s="1"/>
  <c r="V218" i="2"/>
  <c r="W218" i="2" s="1"/>
  <c r="W215" i="2"/>
  <c r="X215" i="2"/>
  <c r="V217" i="2"/>
  <c r="Q219" i="2"/>
  <c r="R219" i="2" s="1"/>
  <c r="X214" i="2" l="1"/>
  <c r="X212" i="2"/>
  <c r="W213" i="2"/>
  <c r="X218" i="2"/>
  <c r="W220" i="2"/>
  <c r="W216" i="2"/>
  <c r="V219" i="2"/>
  <c r="X217" i="2"/>
  <c r="W217" i="2"/>
  <c r="X219" i="2" l="1"/>
  <c r="W219" i="2"/>
  <c r="I61" i="3" s="1"/>
  <c r="AD25" i="3" s="1"/>
  <c r="I24" i="4" l="1"/>
  <c r="E225" i="2" s="1"/>
  <c r="S61" i="3"/>
  <c r="AN25" i="3" s="1"/>
  <c r="P61" i="3"/>
  <c r="AK25" i="3" s="1"/>
  <c r="T61" i="3"/>
  <c r="AO25" i="3" s="1"/>
  <c r="H61" i="3"/>
  <c r="AC25" i="3" s="1"/>
  <c r="L61" i="3"/>
  <c r="AG25" i="3" s="1"/>
  <c r="M61" i="3"/>
  <c r="AH25" i="3" s="1"/>
  <c r="Q61" i="3"/>
  <c r="AL25" i="3" s="1"/>
  <c r="E61" i="3"/>
  <c r="Z25" i="3" s="1"/>
  <c r="V61" i="3"/>
  <c r="AQ25" i="3" s="1"/>
  <c r="J61" i="3"/>
  <c r="AE25" i="3" s="1"/>
  <c r="R61" i="3"/>
  <c r="AM25" i="3" s="1"/>
  <c r="G61" i="3"/>
  <c r="AB25" i="3" s="1"/>
  <c r="N61" i="3"/>
  <c r="AI25" i="3" s="1"/>
  <c r="U61" i="3"/>
  <c r="AP25" i="3" s="1"/>
  <c r="F61" i="3"/>
  <c r="AA25" i="3" s="1"/>
  <c r="D61" i="3"/>
  <c r="Y25" i="3" s="1"/>
  <c r="K61" i="3"/>
  <c r="AF25" i="3" s="1"/>
  <c r="O61" i="3"/>
  <c r="AJ25" i="3" s="1"/>
  <c r="C61" i="3"/>
  <c r="X25" i="3" s="1"/>
  <c r="V24" i="4" l="1"/>
  <c r="F226" i="2" s="1"/>
  <c r="D24" i="4"/>
  <c r="F222" i="2" s="1"/>
  <c r="G24" i="4"/>
  <c r="E224" i="2" s="1"/>
  <c r="E24" i="4"/>
  <c r="F230" i="2" s="1"/>
  <c r="H24" i="4"/>
  <c r="F224" i="2" s="1"/>
  <c r="C24" i="4"/>
  <c r="E222" i="2" s="1"/>
  <c r="F24" i="4"/>
  <c r="E223" i="2" s="1"/>
  <c r="R24" i="4"/>
  <c r="E230" i="2" s="1"/>
  <c r="Q24" i="4"/>
  <c r="E229" i="2" s="1"/>
  <c r="T24" i="4"/>
  <c r="F231" i="2" s="1"/>
  <c r="O24" i="4"/>
  <c r="F229" i="2" s="1"/>
  <c r="U24" i="4"/>
  <c r="E231" i="2" s="1"/>
  <c r="J24" i="4"/>
  <c r="F227" i="2" s="1"/>
  <c r="M24" i="4"/>
  <c r="E227" i="2" s="1"/>
  <c r="P24" i="4"/>
  <c r="E228" i="2" s="1"/>
  <c r="K24" i="4"/>
  <c r="E226" i="2" s="1"/>
  <c r="N24" i="4"/>
  <c r="F225" i="2" s="1"/>
  <c r="H225" i="2" s="1"/>
  <c r="K225" i="2" s="1"/>
  <c r="N225" i="2" s="1"/>
  <c r="L24" i="4"/>
  <c r="F223" i="2" s="1"/>
  <c r="S24" i="4"/>
  <c r="F228" i="2" s="1"/>
  <c r="G230" i="2" l="1"/>
  <c r="I230" i="2" s="1"/>
  <c r="L230" i="2" s="1"/>
  <c r="H226" i="2"/>
  <c r="K226" i="2" s="1"/>
  <c r="N226" i="2" s="1"/>
  <c r="G226" i="2"/>
  <c r="I226" i="2" s="1"/>
  <c r="L226" i="2" s="1"/>
  <c r="H228" i="2"/>
  <c r="K228" i="2" s="1"/>
  <c r="N228" i="2" s="1"/>
  <c r="G231" i="2"/>
  <c r="I231" i="2" s="1"/>
  <c r="L231" i="2" s="1"/>
  <c r="H223" i="2"/>
  <c r="K223" i="2" s="1"/>
  <c r="N223" i="2" s="1"/>
  <c r="H224" i="2"/>
  <c r="K224" i="2" s="1"/>
  <c r="N224" i="2" s="1"/>
  <c r="H229" i="2"/>
  <c r="K229" i="2" s="1"/>
  <c r="N229" i="2" s="1"/>
  <c r="G227" i="2"/>
  <c r="J227" i="2" s="1"/>
  <c r="M227" i="2" s="1"/>
  <c r="H222" i="2"/>
  <c r="K222" i="2" s="1"/>
  <c r="N222" i="2" s="1"/>
  <c r="H227" i="2"/>
  <c r="K227" i="2" s="1"/>
  <c r="N227" i="2" s="1"/>
  <c r="G222" i="2"/>
  <c r="H230" i="2"/>
  <c r="K230" i="2" s="1"/>
  <c r="N230" i="2" s="1"/>
  <c r="G228" i="2"/>
  <c r="H231" i="2"/>
  <c r="K231" i="2" s="1"/>
  <c r="N231" i="2" s="1"/>
  <c r="G224" i="2"/>
  <c r="G229" i="2"/>
  <c r="G223" i="2"/>
  <c r="G225" i="2"/>
  <c r="J230" i="2" l="1"/>
  <c r="M230" i="2" s="1"/>
  <c r="P230" i="2" s="1"/>
  <c r="J226" i="2"/>
  <c r="M226" i="2" s="1"/>
  <c r="P226" i="2" s="1"/>
  <c r="Q226" i="2" s="1"/>
  <c r="R226" i="2" s="1"/>
  <c r="J231" i="2"/>
  <c r="M231" i="2" s="1"/>
  <c r="P231" i="2" s="1"/>
  <c r="I227" i="2"/>
  <c r="L227" i="2" s="1"/>
  <c r="P227" i="2" s="1"/>
  <c r="J225" i="2"/>
  <c r="M225" i="2" s="1"/>
  <c r="I225" i="2"/>
  <c r="L225" i="2" s="1"/>
  <c r="J224" i="2"/>
  <c r="M224" i="2" s="1"/>
  <c r="I224" i="2"/>
  <c r="L224" i="2" s="1"/>
  <c r="I222" i="2"/>
  <c r="L222" i="2" s="1"/>
  <c r="J222" i="2"/>
  <c r="M222" i="2" s="1"/>
  <c r="I223" i="2"/>
  <c r="L223" i="2" s="1"/>
  <c r="J223" i="2"/>
  <c r="M223" i="2" s="1"/>
  <c r="I228" i="2"/>
  <c r="L228" i="2" s="1"/>
  <c r="J228" i="2"/>
  <c r="M228" i="2" s="1"/>
  <c r="J229" i="2"/>
  <c r="M229" i="2" s="1"/>
  <c r="I229" i="2"/>
  <c r="L229" i="2" s="1"/>
  <c r="P229" i="2" l="1"/>
  <c r="Q229" i="2" s="1"/>
  <c r="R229" i="2" s="1"/>
  <c r="P225" i="2"/>
  <c r="Q225" i="2" s="1"/>
  <c r="R225" i="2" s="1"/>
  <c r="P222" i="2"/>
  <c r="P228" i="2"/>
  <c r="Q230" i="2"/>
  <c r="R230" i="2" s="1"/>
  <c r="P224" i="2"/>
  <c r="P223" i="2"/>
  <c r="Q227" i="2"/>
  <c r="R227" i="2" s="1"/>
  <c r="Q231" i="2"/>
  <c r="R231" i="2" s="1"/>
  <c r="V226" i="2"/>
  <c r="W226" i="2" s="1"/>
  <c r="V230" i="2" l="1"/>
  <c r="X230" i="2" s="1"/>
  <c r="V227" i="2"/>
  <c r="X227" i="2" s="1"/>
  <c r="V229" i="2"/>
  <c r="W229" i="2" s="1"/>
  <c r="Q223" i="2"/>
  <c r="R223" i="2" s="1"/>
  <c r="V231" i="2"/>
  <c r="V225" i="2"/>
  <c r="Q228" i="2"/>
  <c r="R228" i="2" s="1"/>
  <c r="Q224" i="2"/>
  <c r="R224" i="2" s="1"/>
  <c r="Q222" i="2"/>
  <c r="R222" i="2" s="1"/>
  <c r="X226" i="2"/>
  <c r="W230" i="2" l="1"/>
  <c r="V224" i="2"/>
  <c r="X224" i="2" s="1"/>
  <c r="V222" i="2"/>
  <c r="X222" i="2" s="1"/>
  <c r="W227" i="2"/>
  <c r="X229" i="2"/>
  <c r="V228" i="2"/>
  <c r="W228" i="2" s="1"/>
  <c r="V223" i="2"/>
  <c r="W223" i="2" s="1"/>
  <c r="W225" i="2"/>
  <c r="X225" i="2"/>
  <c r="X231" i="2"/>
  <c r="W231" i="2"/>
  <c r="W224" i="2" l="1"/>
  <c r="W222" i="2"/>
  <c r="X228" i="2"/>
  <c r="X223" i="2"/>
  <c r="S62" i="3" l="1"/>
  <c r="AN26" i="3" s="1"/>
  <c r="F62" i="3"/>
  <c r="AA26" i="3" s="1"/>
  <c r="I62" i="3"/>
  <c r="AD26" i="3" s="1"/>
  <c r="L62" i="3"/>
  <c r="AG26" i="3" s="1"/>
  <c r="C62" i="3"/>
  <c r="X26" i="3" s="1"/>
  <c r="D62" i="3"/>
  <c r="Y26" i="3" s="1"/>
  <c r="V62" i="3"/>
  <c r="AQ26" i="3" s="1"/>
  <c r="G62" i="3"/>
  <c r="AB26" i="3" s="1"/>
  <c r="J62" i="3"/>
  <c r="AE26" i="3" s="1"/>
  <c r="M62" i="3"/>
  <c r="AH26" i="3" s="1"/>
  <c r="P62" i="3"/>
  <c r="AK26" i="3" s="1"/>
  <c r="O62" i="3"/>
  <c r="AJ26" i="3" s="1"/>
  <c r="R62" i="3"/>
  <c r="AM26" i="3" s="1"/>
  <c r="U62" i="3"/>
  <c r="AP26" i="3" s="1"/>
  <c r="E62" i="3"/>
  <c r="Z26" i="3" s="1"/>
  <c r="H62" i="3"/>
  <c r="AC26" i="3" s="1"/>
  <c r="K62" i="3"/>
  <c r="AF26" i="3" s="1"/>
  <c r="N62" i="3"/>
  <c r="AI26" i="3" s="1"/>
  <c r="Q62" i="3"/>
  <c r="AL26" i="3" s="1"/>
  <c r="T62" i="3"/>
  <c r="AO26" i="3" s="1"/>
  <c r="I25" i="4" l="1"/>
  <c r="F236" i="2" s="1"/>
  <c r="F25" i="4"/>
  <c r="F232" i="2" s="1"/>
  <c r="S25" i="4"/>
  <c r="E239" i="2" s="1"/>
  <c r="T25" i="4"/>
  <c r="E240" i="2" s="1"/>
  <c r="H25" i="4"/>
  <c r="E234" i="2" s="1"/>
  <c r="O25" i="4"/>
  <c r="E238" i="2" s="1"/>
  <c r="G25" i="4"/>
  <c r="F235" i="2" s="1"/>
  <c r="L25" i="4"/>
  <c r="E236" i="2" s="1"/>
  <c r="Q25" i="4"/>
  <c r="F237" i="2" s="1"/>
  <c r="E25" i="4"/>
  <c r="E233" i="2" s="1"/>
  <c r="P25" i="4"/>
  <c r="F238" i="2" s="1"/>
  <c r="V25" i="4"/>
  <c r="E241" i="2" s="1"/>
  <c r="N25" i="4"/>
  <c r="E237" i="2" s="1"/>
  <c r="U25" i="4"/>
  <c r="F233" i="2" s="1"/>
  <c r="H233" i="2" s="1"/>
  <c r="K233" i="2" s="1"/>
  <c r="N233" i="2" s="1"/>
  <c r="M25" i="4"/>
  <c r="F241" i="2" s="1"/>
  <c r="D25" i="4"/>
  <c r="E232" i="2" s="1"/>
  <c r="H232" i="2" s="1"/>
  <c r="K232" i="2" s="1"/>
  <c r="N232" i="2" s="1"/>
  <c r="K25" i="4"/>
  <c r="F234" i="2" s="1"/>
  <c r="H234" i="2" s="1"/>
  <c r="K234" i="2" s="1"/>
  <c r="N234" i="2" s="1"/>
  <c r="R25" i="4"/>
  <c r="F239" i="2" s="1"/>
  <c r="J25" i="4"/>
  <c r="E235" i="2" s="1"/>
  <c r="G235" i="2" s="1"/>
  <c r="I235" i="2" s="1"/>
  <c r="L235" i="2" s="1"/>
  <c r="C25" i="4"/>
  <c r="F240" i="2" s="1"/>
  <c r="G240" i="2" s="1"/>
  <c r="J240" i="2" s="1"/>
  <c r="M240" i="2" s="1"/>
  <c r="H236" i="2" l="1"/>
  <c r="K236" i="2" s="1"/>
  <c r="N236" i="2" s="1"/>
  <c r="G236" i="2"/>
  <c r="J236" i="2" s="1"/>
  <c r="M236" i="2" s="1"/>
  <c r="H239" i="2"/>
  <c r="K239" i="2" s="1"/>
  <c r="N239" i="2" s="1"/>
  <c r="G237" i="2"/>
  <c r="I237" i="2" s="1"/>
  <c r="L237" i="2" s="1"/>
  <c r="H241" i="2"/>
  <c r="K241" i="2" s="1"/>
  <c r="N241" i="2" s="1"/>
  <c r="G238" i="2"/>
  <c r="I238" i="2" s="1"/>
  <c r="L238" i="2" s="1"/>
  <c r="G232" i="2"/>
  <c r="I232" i="2" s="1"/>
  <c r="L232" i="2" s="1"/>
  <c r="H237" i="2"/>
  <c r="K237" i="2" s="1"/>
  <c r="N237" i="2" s="1"/>
  <c r="G241" i="2"/>
  <c r="I241" i="2" s="1"/>
  <c r="L241" i="2" s="1"/>
  <c r="G234" i="2"/>
  <c r="I234" i="2" s="1"/>
  <c r="L234" i="2" s="1"/>
  <c r="G233" i="2"/>
  <c r="J233" i="2" s="1"/>
  <c r="M233" i="2" s="1"/>
  <c r="G239" i="2"/>
  <c r="J239" i="2" s="1"/>
  <c r="M239" i="2" s="1"/>
  <c r="H238" i="2"/>
  <c r="K238" i="2" s="1"/>
  <c r="N238" i="2" s="1"/>
  <c r="H235" i="2"/>
  <c r="K235" i="2" s="1"/>
  <c r="N235" i="2" s="1"/>
  <c r="H240" i="2"/>
  <c r="K240" i="2" s="1"/>
  <c r="N240" i="2" s="1"/>
  <c r="I240" i="2"/>
  <c r="L240" i="2" s="1"/>
  <c r="J235" i="2"/>
  <c r="M235" i="2" s="1"/>
  <c r="I236" i="2" l="1"/>
  <c r="L236" i="2" s="1"/>
  <c r="P236" i="2" s="1"/>
  <c r="I239" i="2"/>
  <c r="L239" i="2" s="1"/>
  <c r="P239" i="2" s="1"/>
  <c r="Q239" i="2" s="1"/>
  <c r="R239" i="2" s="1"/>
  <c r="J237" i="2"/>
  <c r="M237" i="2" s="1"/>
  <c r="P237" i="2" s="1"/>
  <c r="Q237" i="2" s="1"/>
  <c r="R237" i="2" s="1"/>
  <c r="P235" i="2"/>
  <c r="Q235" i="2" s="1"/>
  <c r="R235" i="2" s="1"/>
  <c r="J234" i="2"/>
  <c r="M234" i="2" s="1"/>
  <c r="P234" i="2" s="1"/>
  <c r="Q234" i="2" s="1"/>
  <c r="R234" i="2" s="1"/>
  <c r="J238" i="2"/>
  <c r="M238" i="2" s="1"/>
  <c r="P238" i="2" s="1"/>
  <c r="Q238" i="2" s="1"/>
  <c r="R238" i="2" s="1"/>
  <c r="I233" i="2"/>
  <c r="L233" i="2" s="1"/>
  <c r="P233" i="2" s="1"/>
  <c r="J232" i="2"/>
  <c r="M232" i="2" s="1"/>
  <c r="P232" i="2" s="1"/>
  <c r="Q232" i="2" s="1"/>
  <c r="R232" i="2" s="1"/>
  <c r="J241" i="2"/>
  <c r="M241" i="2" s="1"/>
  <c r="P241" i="2" s="1"/>
  <c r="Q241" i="2" s="1"/>
  <c r="R241" i="2" s="1"/>
  <c r="P240" i="2"/>
  <c r="Q240" i="2" s="1"/>
  <c r="R240" i="2" s="1"/>
  <c r="Q236" i="2"/>
  <c r="R236" i="2" s="1"/>
  <c r="V236" i="2" l="1"/>
  <c r="X236" i="2" s="1"/>
  <c r="V241" i="2"/>
  <c r="W241" i="2" s="1"/>
  <c r="V239" i="2"/>
  <c r="W239" i="2" s="1"/>
  <c r="V237" i="2"/>
  <c r="X237" i="2" s="1"/>
  <c r="V240" i="2"/>
  <c r="X240" i="2" s="1"/>
  <c r="V238" i="2"/>
  <c r="X238" i="2" s="1"/>
  <c r="V235" i="2"/>
  <c r="W235" i="2" s="1"/>
  <c r="V232" i="2"/>
  <c r="V234" i="2"/>
  <c r="Q233" i="2"/>
  <c r="R233" i="2" s="1"/>
  <c r="W236" i="2" l="1"/>
  <c r="X241" i="2"/>
  <c r="W238" i="2"/>
  <c r="X235" i="2"/>
  <c r="X239" i="2"/>
  <c r="W237" i="2"/>
  <c r="W240" i="2"/>
  <c r="V233" i="2"/>
  <c r="W233" i="2" s="1"/>
  <c r="W234" i="2"/>
  <c r="X234" i="2"/>
  <c r="W232" i="2"/>
  <c r="X232" i="2"/>
  <c r="X233" i="2" l="1"/>
  <c r="M63" i="3" s="1"/>
  <c r="AH27" i="3" s="1"/>
  <c r="O63" i="3"/>
  <c r="AJ27" i="3" s="1"/>
  <c r="P63" i="3"/>
  <c r="AK27" i="3" s="1"/>
  <c r="V63" i="3"/>
  <c r="AQ27" i="3" s="1"/>
  <c r="V26" i="4" l="1"/>
  <c r="F245" i="2" s="1"/>
  <c r="L63" i="3"/>
  <c r="AG27" i="3" s="1"/>
  <c r="H63" i="3"/>
  <c r="AC27" i="3" s="1"/>
  <c r="T63" i="3"/>
  <c r="AO27" i="3" s="1"/>
  <c r="D63" i="3"/>
  <c r="Y27" i="3" s="1"/>
  <c r="E63" i="3"/>
  <c r="Z27" i="3" s="1"/>
  <c r="K63" i="3"/>
  <c r="AF27" i="3" s="1"/>
  <c r="G63" i="3"/>
  <c r="AB27" i="3" s="1"/>
  <c r="S63" i="3"/>
  <c r="AN27" i="3" s="1"/>
  <c r="C63" i="3"/>
  <c r="X27" i="3" s="1"/>
  <c r="N63" i="3"/>
  <c r="AI27" i="3" s="1"/>
  <c r="F63" i="3"/>
  <c r="AA27" i="3" s="1"/>
  <c r="U63" i="3"/>
  <c r="AP27" i="3" s="1"/>
  <c r="R63" i="3"/>
  <c r="AM27" i="3" s="1"/>
  <c r="Q63" i="3"/>
  <c r="AL27" i="3" s="1"/>
  <c r="I63" i="3"/>
  <c r="AD27" i="3" s="1"/>
  <c r="J63" i="3"/>
  <c r="AE27" i="3" s="1"/>
  <c r="M26" i="4"/>
  <c r="E244" i="2" s="1"/>
  <c r="P26" i="4"/>
  <c r="E245" i="2" s="1"/>
  <c r="G245" i="2" s="1"/>
  <c r="O26" i="4"/>
  <c r="F246" i="2" s="1"/>
  <c r="G26" i="4" l="1"/>
  <c r="E247" i="2" s="1"/>
  <c r="T26" i="4"/>
  <c r="F248" i="2" s="1"/>
  <c r="H26" i="4"/>
  <c r="F250" i="2" s="1"/>
  <c r="E26" i="4"/>
  <c r="F244" i="2" s="1"/>
  <c r="H244" i="2" s="1"/>
  <c r="K244" i="2" s="1"/>
  <c r="N244" i="2" s="1"/>
  <c r="L26" i="4"/>
  <c r="F251" i="2" s="1"/>
  <c r="D26" i="4"/>
  <c r="F243" i="2" s="1"/>
  <c r="I26" i="4"/>
  <c r="E243" i="2" s="1"/>
  <c r="F26" i="4"/>
  <c r="E250" i="2" s="1"/>
  <c r="Q26" i="4"/>
  <c r="E251" i="2" s="1"/>
  <c r="H251" i="2" s="1"/>
  <c r="K251" i="2" s="1"/>
  <c r="N251" i="2" s="1"/>
  <c r="N26" i="4"/>
  <c r="F247" i="2" s="1"/>
  <c r="K26" i="4"/>
  <c r="E248" i="2" s="1"/>
  <c r="R26" i="4"/>
  <c r="E246" i="2" s="1"/>
  <c r="H246" i="2" s="1"/>
  <c r="K246" i="2" s="1"/>
  <c r="N246" i="2" s="1"/>
  <c r="C26" i="4"/>
  <c r="E242" i="2" s="1"/>
  <c r="J26" i="4"/>
  <c r="F242" i="2" s="1"/>
  <c r="U26" i="4"/>
  <c r="E249" i="2" s="1"/>
  <c r="S26" i="4"/>
  <c r="F249" i="2" s="1"/>
  <c r="J245" i="2"/>
  <c r="M245" i="2" s="1"/>
  <c r="I245" i="2"/>
  <c r="L245" i="2" s="1"/>
  <c r="H245" i="2"/>
  <c r="K245" i="2" s="1"/>
  <c r="N245" i="2" s="1"/>
  <c r="G244" i="2"/>
  <c r="H243" i="2" l="1"/>
  <c r="K243" i="2" s="1"/>
  <c r="N243" i="2" s="1"/>
  <c r="G247" i="2"/>
  <c r="J247" i="2" s="1"/>
  <c r="M247" i="2" s="1"/>
  <c r="G250" i="2"/>
  <c r="I250" i="2" s="1"/>
  <c r="L250" i="2" s="1"/>
  <c r="H248" i="2"/>
  <c r="K248" i="2" s="1"/>
  <c r="N248" i="2" s="1"/>
  <c r="G243" i="2"/>
  <c r="I243" i="2" s="1"/>
  <c r="L243" i="2" s="1"/>
  <c r="G246" i="2"/>
  <c r="I246" i="2" s="1"/>
  <c r="L246" i="2" s="1"/>
  <c r="H249" i="2"/>
  <c r="K249" i="2" s="1"/>
  <c r="N249" i="2" s="1"/>
  <c r="G251" i="2"/>
  <c r="I251" i="2" s="1"/>
  <c r="L251" i="2" s="1"/>
  <c r="G242" i="2"/>
  <c r="J242" i="2" s="1"/>
  <c r="M242" i="2" s="1"/>
  <c r="H250" i="2"/>
  <c r="K250" i="2" s="1"/>
  <c r="N250" i="2" s="1"/>
  <c r="G248" i="2"/>
  <c r="J248" i="2" s="1"/>
  <c r="M248" i="2" s="1"/>
  <c r="H242" i="2"/>
  <c r="K242" i="2" s="1"/>
  <c r="N242" i="2" s="1"/>
  <c r="H247" i="2"/>
  <c r="K247" i="2" s="1"/>
  <c r="N247" i="2" s="1"/>
  <c r="G249" i="2"/>
  <c r="J249" i="2" s="1"/>
  <c r="M249" i="2" s="1"/>
  <c r="P245" i="2"/>
  <c r="Q245" i="2" s="1"/>
  <c r="I244" i="2"/>
  <c r="L244" i="2" s="1"/>
  <c r="J244" i="2"/>
  <c r="M244" i="2" s="1"/>
  <c r="I247" i="2" l="1"/>
  <c r="L247" i="2" s="1"/>
  <c r="P247" i="2" s="1"/>
  <c r="Q247" i="2" s="1"/>
  <c r="R247" i="2" s="1"/>
  <c r="J250" i="2"/>
  <c r="M250" i="2" s="1"/>
  <c r="P250" i="2" s="1"/>
  <c r="Q250" i="2" s="1"/>
  <c r="R250" i="2" s="1"/>
  <c r="J246" i="2"/>
  <c r="M246" i="2" s="1"/>
  <c r="P246" i="2" s="1"/>
  <c r="Q246" i="2" s="1"/>
  <c r="R246" i="2" s="1"/>
  <c r="J243" i="2"/>
  <c r="M243" i="2" s="1"/>
  <c r="P243" i="2" s="1"/>
  <c r="Q243" i="2" s="1"/>
  <c r="R243" i="2" s="1"/>
  <c r="I248" i="2"/>
  <c r="L248" i="2" s="1"/>
  <c r="P248" i="2" s="1"/>
  <c r="J251" i="2"/>
  <c r="M251" i="2" s="1"/>
  <c r="P251" i="2" s="1"/>
  <c r="Q251" i="2" s="1"/>
  <c r="R251" i="2" s="1"/>
  <c r="I242" i="2"/>
  <c r="L242" i="2" s="1"/>
  <c r="P242" i="2" s="1"/>
  <c r="Q242" i="2" s="1"/>
  <c r="R242" i="2" s="1"/>
  <c r="I249" i="2"/>
  <c r="L249" i="2" s="1"/>
  <c r="P249" i="2" s="1"/>
  <c r="Q249" i="2" s="1"/>
  <c r="R249" i="2" s="1"/>
  <c r="R245" i="2"/>
  <c r="V245" i="2"/>
  <c r="X245" i="2" s="1"/>
  <c r="P244" i="2"/>
  <c r="V247" i="2" l="1"/>
  <c r="X247" i="2" s="1"/>
  <c r="V243" i="2"/>
  <c r="X243" i="2" s="1"/>
  <c r="V246" i="2"/>
  <c r="X246" i="2" s="1"/>
  <c r="V250" i="2"/>
  <c r="X250" i="2" s="1"/>
  <c r="Q248" i="2"/>
  <c r="R248" i="2" s="1"/>
  <c r="W245" i="2"/>
  <c r="V249" i="2"/>
  <c r="W249" i="2" s="1"/>
  <c r="V242" i="2"/>
  <c r="W242" i="2" s="1"/>
  <c r="V251" i="2"/>
  <c r="Q244" i="2"/>
  <c r="R244" i="2" s="1"/>
  <c r="W247" i="2" l="1"/>
  <c r="W246" i="2"/>
  <c r="W250" i="2"/>
  <c r="W243" i="2"/>
  <c r="V248" i="2"/>
  <c r="V244" i="2"/>
  <c r="W244" i="2" s="1"/>
  <c r="X242" i="2"/>
  <c r="X249" i="2"/>
  <c r="X251" i="2"/>
  <c r="W251" i="2"/>
  <c r="X248" i="2" l="1"/>
  <c r="W248" i="2"/>
  <c r="L64" i="3" s="1"/>
  <c r="AG28" i="3" s="1"/>
  <c r="X244" i="2"/>
  <c r="L27" i="4" l="1"/>
  <c r="E257" i="2" s="1"/>
  <c r="S64" i="3"/>
  <c r="AN28" i="3" s="1"/>
  <c r="G64" i="3"/>
  <c r="AB28" i="3" s="1"/>
  <c r="K64" i="3"/>
  <c r="AF28" i="3" s="1"/>
  <c r="M64" i="3"/>
  <c r="AH28" i="3" s="1"/>
  <c r="J64" i="3"/>
  <c r="AE28" i="3" s="1"/>
  <c r="O64" i="3"/>
  <c r="AJ28" i="3" s="1"/>
  <c r="E64" i="3"/>
  <c r="Z28" i="3" s="1"/>
  <c r="T64" i="3"/>
  <c r="AO28" i="3" s="1"/>
  <c r="C64" i="3"/>
  <c r="X28" i="3" s="1"/>
  <c r="N64" i="3"/>
  <c r="AI28" i="3" s="1"/>
  <c r="H64" i="3"/>
  <c r="AC28" i="3" s="1"/>
  <c r="I64" i="3"/>
  <c r="AD28" i="3" s="1"/>
  <c r="F64" i="3"/>
  <c r="AA28" i="3" s="1"/>
  <c r="Q64" i="3"/>
  <c r="AL28" i="3" s="1"/>
  <c r="D64" i="3"/>
  <c r="Y28" i="3" s="1"/>
  <c r="R64" i="3"/>
  <c r="AM28" i="3" s="1"/>
  <c r="V64" i="3"/>
  <c r="AQ28" i="3" s="1"/>
  <c r="U64" i="3"/>
  <c r="AP28" i="3" s="1"/>
  <c r="P64" i="3"/>
  <c r="AK28" i="3" s="1"/>
  <c r="U27" i="4" l="1"/>
  <c r="F259" i="2" s="1"/>
  <c r="Q27" i="4"/>
  <c r="F252" i="2" s="1"/>
  <c r="N27" i="4"/>
  <c r="F257" i="2" s="1"/>
  <c r="H257" i="2" s="1"/>
  <c r="K257" i="2" s="1"/>
  <c r="N257" i="2" s="1"/>
  <c r="O27" i="4"/>
  <c r="F256" i="2" s="1"/>
  <c r="G27" i="4"/>
  <c r="E254" i="2" s="1"/>
  <c r="V27" i="4"/>
  <c r="F261" i="2" s="1"/>
  <c r="F27" i="4"/>
  <c r="E253" i="2" s="1"/>
  <c r="C27" i="4"/>
  <c r="F254" i="2" s="1"/>
  <c r="J27" i="4"/>
  <c r="F255" i="2" s="1"/>
  <c r="S27" i="4"/>
  <c r="E260" i="2" s="1"/>
  <c r="P27" i="4"/>
  <c r="E258" i="2" s="1"/>
  <c r="R27" i="4"/>
  <c r="E259" i="2" s="1"/>
  <c r="I27" i="4"/>
  <c r="E256" i="2" s="1"/>
  <c r="T27" i="4"/>
  <c r="E261" i="2" s="1"/>
  <c r="G261" i="2" s="1"/>
  <c r="I261" i="2" s="1"/>
  <c r="L261" i="2" s="1"/>
  <c r="M27" i="4"/>
  <c r="F260" i="2" s="1"/>
  <c r="D27" i="4"/>
  <c r="E252" i="2" s="1"/>
  <c r="H27" i="4"/>
  <c r="E255" i="2" s="1"/>
  <c r="H255" i="2" s="1"/>
  <c r="K255" i="2" s="1"/>
  <c r="N255" i="2" s="1"/>
  <c r="E27" i="4"/>
  <c r="F253" i="2" s="1"/>
  <c r="K27" i="4"/>
  <c r="F258" i="2" s="1"/>
  <c r="H258" i="2" l="1"/>
  <c r="K258" i="2" s="1"/>
  <c r="N258" i="2" s="1"/>
  <c r="H253" i="2"/>
  <c r="K253" i="2" s="1"/>
  <c r="N253" i="2" s="1"/>
  <c r="H254" i="2"/>
  <c r="K254" i="2" s="1"/>
  <c r="N254" i="2" s="1"/>
  <c r="H261" i="2"/>
  <c r="K261" i="2" s="1"/>
  <c r="N261" i="2" s="1"/>
  <c r="G252" i="2"/>
  <c r="I252" i="2" s="1"/>
  <c r="L252" i="2" s="1"/>
  <c r="H259" i="2"/>
  <c r="K259" i="2" s="1"/>
  <c r="N259" i="2" s="1"/>
  <c r="H260" i="2"/>
  <c r="K260" i="2" s="1"/>
  <c r="N260" i="2" s="1"/>
  <c r="H256" i="2"/>
  <c r="K256" i="2" s="1"/>
  <c r="N256" i="2" s="1"/>
  <c r="G257" i="2"/>
  <c r="I257" i="2" s="1"/>
  <c r="L257" i="2" s="1"/>
  <c r="H252" i="2"/>
  <c r="K252" i="2" s="1"/>
  <c r="N252" i="2" s="1"/>
  <c r="G256" i="2"/>
  <c r="J256" i="2" s="1"/>
  <c r="M256" i="2" s="1"/>
  <c r="G253" i="2"/>
  <c r="I253" i="2" s="1"/>
  <c r="L253" i="2" s="1"/>
  <c r="G254" i="2"/>
  <c r="J254" i="2" s="1"/>
  <c r="M254" i="2" s="1"/>
  <c r="G255" i="2"/>
  <c r="J255" i="2" s="1"/>
  <c r="M255" i="2" s="1"/>
  <c r="G258" i="2"/>
  <c r="G259" i="2"/>
  <c r="J259" i="2" s="1"/>
  <c r="M259" i="2" s="1"/>
  <c r="G260" i="2"/>
  <c r="J261" i="2"/>
  <c r="M261" i="2" s="1"/>
  <c r="P261" i="2" l="1"/>
  <c r="J257" i="2"/>
  <c r="M257" i="2" s="1"/>
  <c r="P257" i="2" s="1"/>
  <c r="Q257" i="2" s="1"/>
  <c r="R257" i="2" s="1"/>
  <c r="J252" i="2"/>
  <c r="M252" i="2" s="1"/>
  <c r="P252" i="2" s="1"/>
  <c r="Q252" i="2" s="1"/>
  <c r="R252" i="2" s="1"/>
  <c r="I254" i="2"/>
  <c r="L254" i="2" s="1"/>
  <c r="P254" i="2" s="1"/>
  <c r="Q254" i="2" s="1"/>
  <c r="R254" i="2" s="1"/>
  <c r="I256" i="2"/>
  <c r="L256" i="2" s="1"/>
  <c r="P256" i="2" s="1"/>
  <c r="I255" i="2"/>
  <c r="L255" i="2" s="1"/>
  <c r="P255" i="2" s="1"/>
  <c r="Q255" i="2" s="1"/>
  <c r="R255" i="2" s="1"/>
  <c r="J253" i="2"/>
  <c r="M253" i="2" s="1"/>
  <c r="P253" i="2" s="1"/>
  <c r="Q253" i="2" s="1"/>
  <c r="R253" i="2" s="1"/>
  <c r="I259" i="2"/>
  <c r="L259" i="2" s="1"/>
  <c r="P259" i="2" s="1"/>
  <c r="Q259" i="2" s="1"/>
  <c r="R259" i="2" s="1"/>
  <c r="I258" i="2"/>
  <c r="L258" i="2" s="1"/>
  <c r="J258" i="2"/>
  <c r="M258" i="2" s="1"/>
  <c r="J260" i="2"/>
  <c r="M260" i="2" s="1"/>
  <c r="I260" i="2"/>
  <c r="L260" i="2" s="1"/>
  <c r="Q261" i="2"/>
  <c r="R261" i="2" s="1"/>
  <c r="V252" i="2" l="1"/>
  <c r="W252" i="2" s="1"/>
  <c r="Q256" i="2"/>
  <c r="R256" i="2" s="1"/>
  <c r="V259" i="2"/>
  <c r="X259" i="2" s="1"/>
  <c r="V253" i="2"/>
  <c r="W253" i="2" s="1"/>
  <c r="P258" i="2"/>
  <c r="Q258" i="2" s="1"/>
  <c r="R258" i="2" s="1"/>
  <c r="P260" i="2"/>
  <c r="V255" i="2"/>
  <c r="X255" i="2" s="1"/>
  <c r="V257" i="2"/>
  <c r="V261" i="2"/>
  <c r="W261" i="2" s="1"/>
  <c r="V254" i="2"/>
  <c r="X252" i="2" l="1"/>
  <c r="V256" i="2"/>
  <c r="W259" i="2"/>
  <c r="V258" i="2"/>
  <c r="X258" i="2" s="1"/>
  <c r="X253" i="2"/>
  <c r="Q260" i="2"/>
  <c r="R260" i="2" s="1"/>
  <c r="W255" i="2"/>
  <c r="X257" i="2"/>
  <c r="W257" i="2"/>
  <c r="X261" i="2"/>
  <c r="W254" i="2"/>
  <c r="X254" i="2"/>
  <c r="X256" i="2" l="1"/>
  <c r="W256" i="2"/>
  <c r="W258" i="2"/>
  <c r="V260" i="2"/>
  <c r="W260" i="2" l="1"/>
  <c r="X260" i="2"/>
  <c r="U65" i="3" l="1"/>
  <c r="AP29" i="3" s="1"/>
  <c r="K65" i="3"/>
  <c r="AF29" i="3" s="1"/>
  <c r="D65" i="3"/>
  <c r="Y29" i="3" s="1"/>
  <c r="P65" i="3"/>
  <c r="AK29" i="3" s="1"/>
  <c r="C65" i="3"/>
  <c r="X29" i="3" s="1"/>
  <c r="R65" i="3"/>
  <c r="AM29" i="3" s="1"/>
  <c r="H65" i="3"/>
  <c r="AC29" i="3" s="1"/>
  <c r="V65" i="3"/>
  <c r="AQ29" i="3" s="1"/>
  <c r="G65" i="3"/>
  <c r="AB29" i="3" s="1"/>
  <c r="S65" i="3"/>
  <c r="AN29" i="3" s="1"/>
  <c r="E65" i="3"/>
  <c r="Z29" i="3" s="1"/>
  <c r="O65" i="3"/>
  <c r="AJ29" i="3" s="1"/>
  <c r="Q65" i="3"/>
  <c r="AL29" i="3" s="1"/>
  <c r="J65" i="3"/>
  <c r="AE29" i="3" s="1"/>
  <c r="I65" i="3"/>
  <c r="AD29" i="3" s="1"/>
  <c r="N65" i="3"/>
  <c r="AI29" i="3" s="1"/>
  <c r="F65" i="3"/>
  <c r="AA29" i="3" s="1"/>
  <c r="T65" i="3"/>
  <c r="AO29" i="3" s="1"/>
  <c r="M65" i="3"/>
  <c r="AH29" i="3" s="1"/>
  <c r="L65" i="3"/>
  <c r="AG29" i="3" s="1"/>
  <c r="L28" i="4" l="1"/>
  <c r="F265" i="2" s="1"/>
  <c r="N28" i="4"/>
  <c r="E267" i="2" s="1"/>
  <c r="O28" i="4"/>
  <c r="E268" i="2" s="1"/>
  <c r="V28" i="4"/>
  <c r="E271" i="2" s="1"/>
  <c r="P28" i="4"/>
  <c r="F270" i="2" s="1"/>
  <c r="M28" i="4"/>
  <c r="E266" i="2" s="1"/>
  <c r="I28" i="4"/>
  <c r="F269" i="2" s="1"/>
  <c r="E28" i="4"/>
  <c r="E263" i="2" s="1"/>
  <c r="H28" i="4"/>
  <c r="F262" i="2" s="1"/>
  <c r="D28" i="4"/>
  <c r="F267" i="2" s="1"/>
  <c r="H267" i="2" s="1"/>
  <c r="K267" i="2" s="1"/>
  <c r="N267" i="2" s="1"/>
  <c r="T28" i="4"/>
  <c r="F268" i="2" s="1"/>
  <c r="J28" i="4"/>
  <c r="E264" i="2" s="1"/>
  <c r="S28" i="4"/>
  <c r="F263" i="2" s="1"/>
  <c r="R28" i="4"/>
  <c r="F266" i="2" s="1"/>
  <c r="K28" i="4"/>
  <c r="E265" i="2" s="1"/>
  <c r="F28" i="4"/>
  <c r="F264" i="2" s="1"/>
  <c r="Q28" i="4"/>
  <c r="E269" i="2" s="1"/>
  <c r="G28" i="4"/>
  <c r="F271" i="2" s="1"/>
  <c r="C28" i="4"/>
  <c r="E262" i="2" s="1"/>
  <c r="U28" i="4"/>
  <c r="E270" i="2" s="1"/>
  <c r="H268" i="2" l="1"/>
  <c r="K268" i="2" s="1"/>
  <c r="N268" i="2" s="1"/>
  <c r="G270" i="2"/>
  <c r="I270" i="2" s="1"/>
  <c r="L270" i="2" s="1"/>
  <c r="G262" i="2"/>
  <c r="I262" i="2" s="1"/>
  <c r="L262" i="2" s="1"/>
  <c r="G265" i="2"/>
  <c r="J265" i="2" s="1"/>
  <c r="M265" i="2" s="1"/>
  <c r="H264" i="2"/>
  <c r="K264" i="2" s="1"/>
  <c r="N264" i="2" s="1"/>
  <c r="H269" i="2"/>
  <c r="K269" i="2" s="1"/>
  <c r="N269" i="2" s="1"/>
  <c r="H271" i="2"/>
  <c r="K271" i="2" s="1"/>
  <c r="N271" i="2" s="1"/>
  <c r="H263" i="2"/>
  <c r="K263" i="2" s="1"/>
  <c r="N263" i="2" s="1"/>
  <c r="G266" i="2"/>
  <c r="J266" i="2" s="1"/>
  <c r="M266" i="2" s="1"/>
  <c r="H262" i="2"/>
  <c r="K262" i="2" s="1"/>
  <c r="N262" i="2" s="1"/>
  <c r="H266" i="2"/>
  <c r="K266" i="2" s="1"/>
  <c r="N266" i="2" s="1"/>
  <c r="G263" i="2"/>
  <c r="G271" i="2"/>
  <c r="G267" i="2"/>
  <c r="G269" i="2"/>
  <c r="G268" i="2"/>
  <c r="G264" i="2"/>
  <c r="H270" i="2"/>
  <c r="K270" i="2" s="1"/>
  <c r="N270" i="2" s="1"/>
  <c r="H265" i="2"/>
  <c r="K265" i="2" s="1"/>
  <c r="N265" i="2" s="1"/>
  <c r="J270" i="2" l="1"/>
  <c r="M270" i="2" s="1"/>
  <c r="I265" i="2"/>
  <c r="L265" i="2" s="1"/>
  <c r="P265" i="2" s="1"/>
  <c r="J262" i="2"/>
  <c r="M262" i="2" s="1"/>
  <c r="P262" i="2" s="1"/>
  <c r="Q262" i="2" s="1"/>
  <c r="R262" i="2" s="1"/>
  <c r="I266" i="2"/>
  <c r="L266" i="2" s="1"/>
  <c r="P266" i="2" s="1"/>
  <c r="I264" i="2"/>
  <c r="L264" i="2" s="1"/>
  <c r="J264" i="2"/>
  <c r="M264" i="2" s="1"/>
  <c r="P270" i="2"/>
  <c r="J267" i="2"/>
  <c r="M267" i="2" s="1"/>
  <c r="I267" i="2"/>
  <c r="L267" i="2" s="1"/>
  <c r="I263" i="2"/>
  <c r="L263" i="2" s="1"/>
  <c r="J263" i="2"/>
  <c r="M263" i="2" s="1"/>
  <c r="I269" i="2"/>
  <c r="L269" i="2" s="1"/>
  <c r="J269" i="2"/>
  <c r="M269" i="2" s="1"/>
  <c r="J271" i="2"/>
  <c r="M271" i="2" s="1"/>
  <c r="I271" i="2"/>
  <c r="L271" i="2" s="1"/>
  <c r="J268" i="2"/>
  <c r="M268" i="2" s="1"/>
  <c r="I268" i="2"/>
  <c r="L268" i="2" s="1"/>
  <c r="Q266" i="2" l="1"/>
  <c r="R266" i="2" s="1"/>
  <c r="P268" i="2"/>
  <c r="Q268" i="2" s="1"/>
  <c r="R268" i="2" s="1"/>
  <c r="P263" i="2"/>
  <c r="Q263" i="2" s="1"/>
  <c r="R263" i="2" s="1"/>
  <c r="P267" i="2"/>
  <c r="V262" i="2"/>
  <c r="W262" i="2" s="1"/>
  <c r="P271" i="2"/>
  <c r="Q265" i="2"/>
  <c r="R265" i="2" s="1"/>
  <c r="Q270" i="2"/>
  <c r="R270" i="2" s="1"/>
  <c r="P269" i="2"/>
  <c r="P264" i="2"/>
  <c r="V270" i="2" l="1"/>
  <c r="X270" i="2" s="1"/>
  <c r="V266" i="2"/>
  <c r="X266" i="2" s="1"/>
  <c r="V268" i="2"/>
  <c r="X268" i="2" s="1"/>
  <c r="Q267" i="2"/>
  <c r="R267" i="2" s="1"/>
  <c r="V265" i="2"/>
  <c r="X265" i="2" s="1"/>
  <c r="X262" i="2"/>
  <c r="Q264" i="2"/>
  <c r="R264" i="2" s="1"/>
  <c r="V263" i="2"/>
  <c r="Q269" i="2"/>
  <c r="R269" i="2" s="1"/>
  <c r="Q271" i="2"/>
  <c r="R271" i="2" s="1"/>
  <c r="V271" i="2" l="1"/>
  <c r="W271" i="2" s="1"/>
  <c r="W270" i="2"/>
  <c r="W265" i="2"/>
  <c r="W266" i="2"/>
  <c r="V267" i="2"/>
  <c r="W267" i="2" s="1"/>
  <c r="W268" i="2"/>
  <c r="V269" i="2"/>
  <c r="W263" i="2"/>
  <c r="X263" i="2"/>
  <c r="V264" i="2"/>
  <c r="X271" i="2" l="1"/>
  <c r="X267" i="2"/>
  <c r="W269" i="2"/>
  <c r="X269" i="2"/>
  <c r="X264" i="2"/>
  <c r="W264" i="2"/>
  <c r="T66" i="3" l="1"/>
  <c r="AO30" i="3" s="1"/>
  <c r="M66" i="3"/>
  <c r="R66" i="3"/>
  <c r="AM30" i="3" s="1"/>
  <c r="L66" i="3"/>
  <c r="AG30" i="3" s="1"/>
  <c r="S66" i="3"/>
  <c r="AN30" i="3" s="1"/>
  <c r="E66" i="3"/>
  <c r="Z30" i="3" s="1"/>
  <c r="N66" i="3"/>
  <c r="AI30" i="3" s="1"/>
  <c r="D66" i="3"/>
  <c r="Y30" i="3" s="1"/>
  <c r="F66" i="3"/>
  <c r="AA30" i="3" s="1"/>
  <c r="O66" i="3"/>
  <c r="AJ30" i="3" s="1"/>
  <c r="U66" i="3"/>
  <c r="AP30" i="3" s="1"/>
  <c r="K66" i="3"/>
  <c r="AF30" i="3" s="1"/>
  <c r="J66" i="3"/>
  <c r="AE30" i="3" s="1"/>
  <c r="C66" i="3"/>
  <c r="X30" i="3" s="1"/>
  <c r="H66" i="3"/>
  <c r="AC30" i="3" s="1"/>
  <c r="V66" i="3"/>
  <c r="AQ30" i="3" s="1"/>
  <c r="I66" i="3"/>
  <c r="AD30" i="3" s="1"/>
  <c r="Q66" i="3"/>
  <c r="AL30" i="3" s="1"/>
  <c r="G66" i="3"/>
  <c r="AB30" i="3" s="1"/>
  <c r="P66" i="3"/>
  <c r="AK30" i="3" s="1"/>
  <c r="M29" i="4" l="1"/>
  <c r="F279" i="2" s="1"/>
  <c r="AH30" i="3"/>
  <c r="R29" i="4"/>
  <c r="F273" i="2" s="1"/>
  <c r="T29" i="4"/>
  <c r="E281" i="2" s="1"/>
  <c r="Q29" i="4"/>
  <c r="E280" i="2" s="1"/>
  <c r="I29" i="4"/>
  <c r="E273" i="2" s="1"/>
  <c r="J29" i="4"/>
  <c r="F278" i="2" s="1"/>
  <c r="F29" i="4"/>
  <c r="F276" i="2" s="1"/>
  <c r="N29" i="4"/>
  <c r="E279" i="2" s="1"/>
  <c r="G279" i="2" s="1"/>
  <c r="P29" i="4"/>
  <c r="E275" i="2" s="1"/>
  <c r="V29" i="4"/>
  <c r="E276" i="2" s="1"/>
  <c r="K29" i="4"/>
  <c r="E277" i="2" s="1"/>
  <c r="E29" i="4"/>
  <c r="F277" i="2" s="1"/>
  <c r="G29" i="4"/>
  <c r="F275" i="2" s="1"/>
  <c r="H29" i="4"/>
  <c r="F280" i="2" s="1"/>
  <c r="U29" i="4"/>
  <c r="F272" i="2" s="1"/>
  <c r="S29" i="4"/>
  <c r="F281" i="2" s="1"/>
  <c r="G281" i="2" s="1"/>
  <c r="C29" i="4"/>
  <c r="F274" i="2" s="1"/>
  <c r="O29" i="4"/>
  <c r="E274" i="2" s="1"/>
  <c r="D29" i="4"/>
  <c r="E272" i="2" s="1"/>
  <c r="L29" i="4"/>
  <c r="E278" i="2" s="1"/>
  <c r="H279" i="2" l="1"/>
  <c r="K279" i="2" s="1"/>
  <c r="N279" i="2" s="1"/>
  <c r="H280" i="2"/>
  <c r="K280" i="2" s="1"/>
  <c r="N280" i="2" s="1"/>
  <c r="G278" i="2"/>
  <c r="I278" i="2" s="1"/>
  <c r="L278" i="2" s="1"/>
  <c r="H275" i="2"/>
  <c r="K275" i="2" s="1"/>
  <c r="N275" i="2" s="1"/>
  <c r="G274" i="2"/>
  <c r="J274" i="2" s="1"/>
  <c r="M274" i="2" s="1"/>
  <c r="H272" i="2"/>
  <c r="K272" i="2" s="1"/>
  <c r="N272" i="2" s="1"/>
  <c r="G276" i="2"/>
  <c r="J276" i="2" s="1"/>
  <c r="M276" i="2" s="1"/>
  <c r="H277" i="2"/>
  <c r="K277" i="2" s="1"/>
  <c r="N277" i="2" s="1"/>
  <c r="G272" i="2"/>
  <c r="I272" i="2" s="1"/>
  <c r="L272" i="2" s="1"/>
  <c r="I281" i="2"/>
  <c r="L281" i="2" s="1"/>
  <c r="J281" i="2"/>
  <c r="M281" i="2" s="1"/>
  <c r="H281" i="2"/>
  <c r="K281" i="2" s="1"/>
  <c r="N281" i="2" s="1"/>
  <c r="G277" i="2"/>
  <c r="G275" i="2"/>
  <c r="H276" i="2"/>
  <c r="K276" i="2" s="1"/>
  <c r="N276" i="2" s="1"/>
  <c r="H273" i="2"/>
  <c r="K273" i="2" s="1"/>
  <c r="N273" i="2" s="1"/>
  <c r="G273" i="2"/>
  <c r="H274" i="2"/>
  <c r="K274" i="2" s="1"/>
  <c r="N274" i="2" s="1"/>
  <c r="J279" i="2"/>
  <c r="M279" i="2" s="1"/>
  <c r="I279" i="2"/>
  <c r="L279" i="2" s="1"/>
  <c r="H278" i="2"/>
  <c r="K278" i="2" s="1"/>
  <c r="N278" i="2" s="1"/>
  <c r="G280" i="2"/>
  <c r="J278" i="2" l="1"/>
  <c r="M278" i="2" s="1"/>
  <c r="P278" i="2" s="1"/>
  <c r="Q278" i="2" s="1"/>
  <c r="R278" i="2" s="1"/>
  <c r="I274" i="2"/>
  <c r="L274" i="2" s="1"/>
  <c r="P274" i="2" s="1"/>
  <c r="I276" i="2"/>
  <c r="L276" i="2" s="1"/>
  <c r="P276" i="2" s="1"/>
  <c r="P281" i="2"/>
  <c r="Q281" i="2" s="1"/>
  <c r="R281" i="2" s="1"/>
  <c r="J272" i="2"/>
  <c r="M272" i="2" s="1"/>
  <c r="P272" i="2" s="1"/>
  <c r="J277" i="2"/>
  <c r="M277" i="2" s="1"/>
  <c r="I277" i="2"/>
  <c r="L277" i="2" s="1"/>
  <c r="P279" i="2"/>
  <c r="I273" i="2"/>
  <c r="L273" i="2" s="1"/>
  <c r="J273" i="2"/>
  <c r="M273" i="2" s="1"/>
  <c r="I275" i="2"/>
  <c r="L275" i="2" s="1"/>
  <c r="J275" i="2"/>
  <c r="M275" i="2" s="1"/>
  <c r="I280" i="2"/>
  <c r="L280" i="2" s="1"/>
  <c r="J280" i="2"/>
  <c r="M280" i="2" s="1"/>
  <c r="V281" i="2" l="1"/>
  <c r="W281" i="2" s="1"/>
  <c r="V278" i="2"/>
  <c r="X278" i="2" s="1"/>
  <c r="Q272" i="2"/>
  <c r="R272" i="2" s="1"/>
  <c r="P280" i="2"/>
  <c r="P275" i="2"/>
  <c r="P273" i="2"/>
  <c r="P277" i="2"/>
  <c r="Q274" i="2"/>
  <c r="R274" i="2" s="1"/>
  <c r="V274" i="2"/>
  <c r="Q276" i="2"/>
  <c r="R276" i="2" s="1"/>
  <c r="Q279" i="2"/>
  <c r="R279" i="2" s="1"/>
  <c r="X281" i="2" l="1"/>
  <c r="W278" i="2"/>
  <c r="V279" i="2"/>
  <c r="W279" i="2" s="1"/>
  <c r="V276" i="2"/>
  <c r="W276" i="2" s="1"/>
  <c r="V272" i="2"/>
  <c r="X272" i="2" s="1"/>
  <c r="Q277" i="2"/>
  <c r="R277" i="2" s="1"/>
  <c r="Q273" i="2"/>
  <c r="R273" i="2" s="1"/>
  <c r="W274" i="2"/>
  <c r="X274" i="2"/>
  <c r="Q275" i="2"/>
  <c r="R275" i="2" s="1"/>
  <c r="Q280" i="2"/>
  <c r="R280" i="2" s="1"/>
  <c r="V277" i="2" l="1"/>
  <c r="W277" i="2" s="1"/>
  <c r="V275" i="2"/>
  <c r="X275" i="2" s="1"/>
  <c r="V273" i="2"/>
  <c r="W273" i="2" s="1"/>
  <c r="W272" i="2"/>
  <c r="X279" i="2"/>
  <c r="X276" i="2"/>
  <c r="V280" i="2"/>
  <c r="X277" i="2" l="1"/>
  <c r="W275" i="2"/>
  <c r="X273" i="2"/>
  <c r="W280" i="2"/>
  <c r="X280" i="2"/>
  <c r="H67" i="3" l="1"/>
  <c r="AC31" i="3" s="1"/>
  <c r="G67" i="3"/>
  <c r="O67" i="3"/>
  <c r="AJ31" i="3" s="1"/>
  <c r="K67" i="3"/>
  <c r="AF31" i="3" s="1"/>
  <c r="R67" i="3"/>
  <c r="AM31" i="3" s="1"/>
  <c r="I67" i="3"/>
  <c r="AD31" i="3" s="1"/>
  <c r="C67" i="3"/>
  <c r="X31" i="3" s="1"/>
  <c r="P67" i="3"/>
  <c r="AK31" i="3" s="1"/>
  <c r="M67" i="3"/>
  <c r="AH31" i="3" s="1"/>
  <c r="F67" i="3"/>
  <c r="AA31" i="3" s="1"/>
  <c r="Q67" i="3"/>
  <c r="AL31" i="3" s="1"/>
  <c r="U67" i="3"/>
  <c r="AP31" i="3" s="1"/>
  <c r="D67" i="3"/>
  <c r="Y31" i="3" s="1"/>
  <c r="E67" i="3"/>
  <c r="Z31" i="3" s="1"/>
  <c r="N67" i="3"/>
  <c r="AI31" i="3" s="1"/>
  <c r="H30" i="4"/>
  <c r="E286" i="2" s="1"/>
  <c r="L67" i="3"/>
  <c r="AG31" i="3" s="1"/>
  <c r="S67" i="3"/>
  <c r="AN31" i="3" s="1"/>
  <c r="J67" i="3"/>
  <c r="AE31" i="3" s="1"/>
  <c r="T67" i="3"/>
  <c r="AO31" i="3" s="1"/>
  <c r="V67" i="3"/>
  <c r="AQ31" i="3" s="1"/>
  <c r="G30" i="4" l="1"/>
  <c r="E285" i="2" s="1"/>
  <c r="AB31" i="3"/>
  <c r="P30" i="4"/>
  <c r="F284" i="2" s="1"/>
  <c r="K30" i="4"/>
  <c r="F290" i="2" s="1"/>
  <c r="Q30" i="4"/>
  <c r="F291" i="2" s="1"/>
  <c r="C30" i="4"/>
  <c r="E282" i="2" s="1"/>
  <c r="O30" i="4"/>
  <c r="F285" i="2" s="1"/>
  <c r="G285" i="2" s="1"/>
  <c r="F30" i="4"/>
  <c r="E284" i="2" s="1"/>
  <c r="I30" i="4"/>
  <c r="F287" i="2" s="1"/>
  <c r="M30" i="4"/>
  <c r="E288" i="2" s="1"/>
  <c r="R30" i="4"/>
  <c r="E289" i="2" s="1"/>
  <c r="J30" i="4"/>
  <c r="E287" i="2" s="1"/>
  <c r="S30" i="4"/>
  <c r="E290" i="2" s="1"/>
  <c r="V30" i="4"/>
  <c r="F282" i="2" s="1"/>
  <c r="H282" i="2" s="1"/>
  <c r="K282" i="2" s="1"/>
  <c r="N282" i="2" s="1"/>
  <c r="L30" i="4"/>
  <c r="F283" i="2" s="1"/>
  <c r="T30" i="4"/>
  <c r="F288" i="2" s="1"/>
  <c r="N30" i="4"/>
  <c r="F286" i="2" s="1"/>
  <c r="H286" i="2" s="1"/>
  <c r="K286" i="2" s="1"/>
  <c r="N286" i="2" s="1"/>
  <c r="D30" i="4"/>
  <c r="F289" i="2" s="1"/>
  <c r="E30" i="4"/>
  <c r="E283" i="2" s="1"/>
  <c r="U30" i="4"/>
  <c r="E291" i="2" s="1"/>
  <c r="G291" i="2" l="1"/>
  <c r="H284" i="2"/>
  <c r="K284" i="2" s="1"/>
  <c r="N284" i="2" s="1"/>
  <c r="G284" i="2"/>
  <c r="I284" i="2" s="1"/>
  <c r="L284" i="2" s="1"/>
  <c r="G290" i="2"/>
  <c r="J290" i="2" s="1"/>
  <c r="M290" i="2" s="1"/>
  <c r="G287" i="2"/>
  <c r="I287" i="2" s="1"/>
  <c r="L287" i="2" s="1"/>
  <c r="H285" i="2"/>
  <c r="K285" i="2" s="1"/>
  <c r="N285" i="2" s="1"/>
  <c r="G282" i="2"/>
  <c r="I282" i="2" s="1"/>
  <c r="L282" i="2" s="1"/>
  <c r="H289" i="2"/>
  <c r="K289" i="2" s="1"/>
  <c r="N289" i="2" s="1"/>
  <c r="H288" i="2"/>
  <c r="K288" i="2" s="1"/>
  <c r="N288" i="2" s="1"/>
  <c r="H290" i="2"/>
  <c r="K290" i="2" s="1"/>
  <c r="N290" i="2" s="1"/>
  <c r="G283" i="2"/>
  <c r="I283" i="2" s="1"/>
  <c r="L283" i="2" s="1"/>
  <c r="I285" i="2"/>
  <c r="L285" i="2" s="1"/>
  <c r="J285" i="2"/>
  <c r="M285" i="2" s="1"/>
  <c r="G286" i="2"/>
  <c r="I290" i="2"/>
  <c r="L290" i="2" s="1"/>
  <c r="H287" i="2"/>
  <c r="K287" i="2" s="1"/>
  <c r="N287" i="2" s="1"/>
  <c r="G289" i="2"/>
  <c r="H291" i="2"/>
  <c r="K291" i="2" s="1"/>
  <c r="N291" i="2" s="1"/>
  <c r="I291" i="2"/>
  <c r="L291" i="2" s="1"/>
  <c r="J291" i="2"/>
  <c r="M291" i="2" s="1"/>
  <c r="G288" i="2"/>
  <c r="H283" i="2"/>
  <c r="K283" i="2" s="1"/>
  <c r="N283" i="2" s="1"/>
  <c r="J287" i="2" l="1"/>
  <c r="M287" i="2" s="1"/>
  <c r="P287" i="2" s="1"/>
  <c r="Q287" i="2" s="1"/>
  <c r="J282" i="2"/>
  <c r="M282" i="2" s="1"/>
  <c r="P282" i="2" s="1"/>
  <c r="Q282" i="2" s="1"/>
  <c r="R282" i="2" s="1"/>
  <c r="J284" i="2"/>
  <c r="M284" i="2" s="1"/>
  <c r="P284" i="2" s="1"/>
  <c r="Q284" i="2" s="1"/>
  <c r="R284" i="2" s="1"/>
  <c r="J283" i="2"/>
  <c r="M283" i="2" s="1"/>
  <c r="P283" i="2" s="1"/>
  <c r="P285" i="2"/>
  <c r="Q285" i="2" s="1"/>
  <c r="R285" i="2" s="1"/>
  <c r="P290" i="2"/>
  <c r="P291" i="2"/>
  <c r="I288" i="2"/>
  <c r="L288" i="2" s="1"/>
  <c r="J288" i="2"/>
  <c r="M288" i="2" s="1"/>
  <c r="J286" i="2"/>
  <c r="M286" i="2" s="1"/>
  <c r="I286" i="2"/>
  <c r="L286" i="2" s="1"/>
  <c r="I289" i="2"/>
  <c r="L289" i="2" s="1"/>
  <c r="J289" i="2"/>
  <c r="M289" i="2" s="1"/>
  <c r="P288" i="2" l="1"/>
  <c r="Q288" i="2" s="1"/>
  <c r="R288" i="2" s="1"/>
  <c r="V282" i="2"/>
  <c r="W282" i="2" s="1"/>
  <c r="V285" i="2"/>
  <c r="W285" i="2" s="1"/>
  <c r="V284" i="2"/>
  <c r="X284" i="2" s="1"/>
  <c r="R287" i="2"/>
  <c r="V287" i="2"/>
  <c r="W287" i="2" s="1"/>
  <c r="P289" i="2"/>
  <c r="Q289" i="2" s="1"/>
  <c r="R289" i="2" s="1"/>
  <c r="P286" i="2"/>
  <c r="Q286" i="2" s="1"/>
  <c r="Q291" i="2"/>
  <c r="R291" i="2" s="1"/>
  <c r="Q283" i="2"/>
  <c r="R283" i="2" s="1"/>
  <c r="Q290" i="2"/>
  <c r="R290" i="2" s="1"/>
  <c r="X282" i="2" l="1"/>
  <c r="X287" i="2"/>
  <c r="X285" i="2"/>
  <c r="W284" i="2"/>
  <c r="V289" i="2"/>
  <c r="X289" i="2" s="1"/>
  <c r="V283" i="2"/>
  <c r="X283" i="2" s="1"/>
  <c r="R286" i="2"/>
  <c r="V286" i="2"/>
  <c r="W286" i="2" s="1"/>
  <c r="V291" i="2"/>
  <c r="X291" i="2" s="1"/>
  <c r="V290" i="2"/>
  <c r="V288" i="2"/>
  <c r="W283" i="2" l="1"/>
  <c r="W289" i="2"/>
  <c r="W291" i="2"/>
  <c r="X286" i="2"/>
  <c r="W288" i="2"/>
  <c r="X288" i="2"/>
  <c r="X290" i="2"/>
  <c r="W290" i="2"/>
  <c r="G68" i="3" l="1"/>
  <c r="AB32" i="3" s="1"/>
  <c r="H68" i="3"/>
  <c r="AC32" i="3" s="1"/>
  <c r="C68" i="3"/>
  <c r="X32" i="3" s="1"/>
  <c r="R68" i="3"/>
  <c r="AM32" i="3" s="1"/>
  <c r="S68" i="3"/>
  <c r="AN32" i="3" s="1"/>
  <c r="L68" i="3"/>
  <c r="AG32" i="3" s="1"/>
  <c r="V68" i="3"/>
  <c r="AQ32" i="3" s="1"/>
  <c r="P68" i="3"/>
  <c r="AK32" i="3" s="1"/>
  <c r="Q68" i="3"/>
  <c r="AL32" i="3" s="1"/>
  <c r="D68" i="3"/>
  <c r="Y32" i="3" s="1"/>
  <c r="E68" i="3"/>
  <c r="Z32" i="3" s="1"/>
  <c r="F68" i="3"/>
  <c r="AA32" i="3" s="1"/>
  <c r="M68" i="3"/>
  <c r="AH32" i="3" s="1"/>
  <c r="I68" i="3"/>
  <c r="AD32" i="3" s="1"/>
  <c r="U68" i="3"/>
  <c r="AP32" i="3" s="1"/>
  <c r="T68" i="3"/>
  <c r="AO32" i="3" s="1"/>
  <c r="K68" i="3"/>
  <c r="AF32" i="3" s="1"/>
  <c r="N68" i="3"/>
  <c r="AI32" i="3" s="1"/>
  <c r="J68" i="3"/>
  <c r="AE32" i="3" s="1"/>
  <c r="O68" i="3"/>
  <c r="AJ32" i="3" s="1"/>
  <c r="G31" i="4" l="1"/>
  <c r="F299" i="2" s="1"/>
  <c r="P31" i="4"/>
  <c r="E298" i="2" s="1"/>
  <c r="R31" i="4"/>
  <c r="F301" i="2" s="1"/>
  <c r="V31" i="4"/>
  <c r="E301" i="2" s="1"/>
  <c r="C31" i="4"/>
  <c r="F296" i="2" s="1"/>
  <c r="L31" i="4"/>
  <c r="E295" i="2" s="1"/>
  <c r="H31" i="4"/>
  <c r="F297" i="2" s="1"/>
  <c r="Q31" i="4"/>
  <c r="E299" i="2" s="1"/>
  <c r="S31" i="4"/>
  <c r="F292" i="2" s="1"/>
  <c r="T31" i="4"/>
  <c r="E300" i="2" s="1"/>
  <c r="N31" i="4"/>
  <c r="E296" i="2" s="1"/>
  <c r="K31" i="4"/>
  <c r="E294" i="2" s="1"/>
  <c r="E31" i="4"/>
  <c r="F298" i="2" s="1"/>
  <c r="J31" i="4"/>
  <c r="F300" i="2" s="1"/>
  <c r="U31" i="4"/>
  <c r="F295" i="2" s="1"/>
  <c r="M31" i="4"/>
  <c r="F294" i="2" s="1"/>
  <c r="D31" i="4"/>
  <c r="E292" i="2" s="1"/>
  <c r="O31" i="4"/>
  <c r="E297" i="2" s="1"/>
  <c r="I31" i="4"/>
  <c r="E293" i="2" s="1"/>
  <c r="F31" i="4"/>
  <c r="F293" i="2" s="1"/>
  <c r="H298" i="2" l="1"/>
  <c r="K298" i="2" s="1"/>
  <c r="N298" i="2" s="1"/>
  <c r="H295" i="2"/>
  <c r="K295" i="2" s="1"/>
  <c r="N295" i="2" s="1"/>
  <c r="G299" i="2"/>
  <c r="I299" i="2" s="1"/>
  <c r="L299" i="2" s="1"/>
  <c r="G301" i="2"/>
  <c r="G297" i="2"/>
  <c r="J297" i="2" s="1"/>
  <c r="M297" i="2" s="1"/>
  <c r="H299" i="2"/>
  <c r="K299" i="2" s="1"/>
  <c r="N299" i="2" s="1"/>
  <c r="G292" i="2"/>
  <c r="J292" i="2" s="1"/>
  <c r="M292" i="2" s="1"/>
  <c r="H301" i="2"/>
  <c r="K301" i="2" s="1"/>
  <c r="N301" i="2" s="1"/>
  <c r="G296" i="2"/>
  <c r="I296" i="2" s="1"/>
  <c r="L296" i="2" s="1"/>
  <c r="H300" i="2"/>
  <c r="K300" i="2" s="1"/>
  <c r="N300" i="2" s="1"/>
  <c r="H293" i="2"/>
  <c r="K293" i="2" s="1"/>
  <c r="N293" i="2" s="1"/>
  <c r="H292" i="2"/>
  <c r="K292" i="2" s="1"/>
  <c r="N292" i="2" s="1"/>
  <c r="G294" i="2"/>
  <c r="J294" i="2" s="1"/>
  <c r="M294" i="2" s="1"/>
  <c r="G298" i="2"/>
  <c r="I301" i="2"/>
  <c r="L301" i="2" s="1"/>
  <c r="J301" i="2"/>
  <c r="M301" i="2" s="1"/>
  <c r="G293" i="2"/>
  <c r="H297" i="2"/>
  <c r="K297" i="2" s="1"/>
  <c r="N297" i="2" s="1"/>
  <c r="G295" i="2"/>
  <c r="H294" i="2"/>
  <c r="K294" i="2" s="1"/>
  <c r="N294" i="2" s="1"/>
  <c r="H296" i="2"/>
  <c r="K296" i="2" s="1"/>
  <c r="N296" i="2" s="1"/>
  <c r="G300" i="2"/>
  <c r="I292" i="2" l="1"/>
  <c r="L292" i="2" s="1"/>
  <c r="J299" i="2"/>
  <c r="M299" i="2" s="1"/>
  <c r="P299" i="2" s="1"/>
  <c r="Q299" i="2" s="1"/>
  <c r="R299" i="2" s="1"/>
  <c r="I297" i="2"/>
  <c r="L297" i="2" s="1"/>
  <c r="P297" i="2" s="1"/>
  <c r="J296" i="2"/>
  <c r="M296" i="2" s="1"/>
  <c r="P296" i="2" s="1"/>
  <c r="I294" i="2"/>
  <c r="L294" i="2" s="1"/>
  <c r="P294" i="2" s="1"/>
  <c r="P292" i="2"/>
  <c r="Q292" i="2" s="1"/>
  <c r="R292" i="2" s="1"/>
  <c r="P301" i="2"/>
  <c r="I295" i="2"/>
  <c r="L295" i="2" s="1"/>
  <c r="J295" i="2"/>
  <c r="M295" i="2" s="1"/>
  <c r="J293" i="2"/>
  <c r="M293" i="2" s="1"/>
  <c r="I293" i="2"/>
  <c r="L293" i="2" s="1"/>
  <c r="I300" i="2"/>
  <c r="L300" i="2" s="1"/>
  <c r="J300" i="2"/>
  <c r="M300" i="2" s="1"/>
  <c r="I298" i="2"/>
  <c r="L298" i="2" s="1"/>
  <c r="J298" i="2"/>
  <c r="M298" i="2" s="1"/>
  <c r="P293" i="2" l="1"/>
  <c r="Q293" i="2" s="1"/>
  <c r="R293" i="2" s="1"/>
  <c r="P295" i="2"/>
  <c r="Q295" i="2" s="1"/>
  <c r="R295" i="2" s="1"/>
  <c r="V292" i="2"/>
  <c r="X292" i="2" s="1"/>
  <c r="V299" i="2"/>
  <c r="W299" i="2" s="1"/>
  <c r="P298" i="2"/>
  <c r="P300" i="2"/>
  <c r="Q301" i="2"/>
  <c r="R301" i="2" s="1"/>
  <c r="Q294" i="2"/>
  <c r="R294" i="2" s="1"/>
  <c r="Q297" i="2"/>
  <c r="R297" i="2" s="1"/>
  <c r="Q296" i="2"/>
  <c r="R296" i="2" s="1"/>
  <c r="V296" i="2" l="1"/>
  <c r="X296" i="2" s="1"/>
  <c r="V294" i="2"/>
  <c r="W294" i="2" s="1"/>
  <c r="W292" i="2"/>
  <c r="V293" i="2"/>
  <c r="X293" i="2" s="1"/>
  <c r="X299" i="2"/>
  <c r="V295" i="2"/>
  <c r="V297" i="2"/>
  <c r="V301" i="2"/>
  <c r="Q300" i="2"/>
  <c r="R300" i="2" s="1"/>
  <c r="Q298" i="2"/>
  <c r="R298" i="2" s="1"/>
  <c r="X294" i="2" l="1"/>
  <c r="W296" i="2"/>
  <c r="W293" i="2"/>
  <c r="V300" i="2"/>
  <c r="W300" i="2" s="1"/>
  <c r="V298" i="2"/>
  <c r="W301" i="2"/>
  <c r="X301" i="2"/>
  <c r="X297" i="2"/>
  <c r="W297" i="2"/>
  <c r="X295" i="2"/>
  <c r="W295" i="2"/>
  <c r="X300" i="2" l="1"/>
  <c r="W298" i="2"/>
  <c r="X298" i="2"/>
  <c r="R69" i="3" l="1"/>
  <c r="AM33" i="3" s="1"/>
  <c r="K69" i="3"/>
  <c r="AF33" i="3" s="1"/>
  <c r="U69" i="3"/>
  <c r="AP33" i="3" s="1"/>
  <c r="I69" i="3"/>
  <c r="AD33" i="3" s="1"/>
  <c r="O69" i="3"/>
  <c r="AJ33" i="3" s="1"/>
  <c r="L69" i="3"/>
  <c r="AG33" i="3" s="1"/>
  <c r="F69" i="3"/>
  <c r="AA33" i="3" s="1"/>
  <c r="Q69" i="3"/>
  <c r="AL33" i="3" s="1"/>
  <c r="C69" i="3"/>
  <c r="X33" i="3" s="1"/>
  <c r="M69" i="3"/>
  <c r="AH33" i="3" s="1"/>
  <c r="D69" i="3"/>
  <c r="Y33" i="3" s="1"/>
  <c r="G69" i="3"/>
  <c r="AB33" i="3" s="1"/>
  <c r="S69" i="3"/>
  <c r="AN33" i="3" s="1"/>
  <c r="V69" i="3"/>
  <c r="AQ33" i="3" s="1"/>
  <c r="N69" i="3"/>
  <c r="AI33" i="3" s="1"/>
  <c r="E69" i="3"/>
  <c r="Z33" i="3" s="1"/>
  <c r="J69" i="3"/>
  <c r="AE33" i="3" s="1"/>
  <c r="H69" i="3"/>
  <c r="AC33" i="3" s="1"/>
  <c r="T69" i="3"/>
  <c r="AO33" i="3" s="1"/>
  <c r="P69" i="3"/>
  <c r="AK33" i="3" s="1"/>
  <c r="I32" i="4" l="1"/>
  <c r="F310" i="2" s="1"/>
  <c r="F32" i="4"/>
  <c r="E304" i="2" s="1"/>
  <c r="U32" i="4"/>
  <c r="E311" i="2" s="1"/>
  <c r="L32" i="4"/>
  <c r="F305" i="2" s="1"/>
  <c r="K32" i="4"/>
  <c r="F302" i="2" s="1"/>
  <c r="O32" i="4"/>
  <c r="F311" i="2" s="1"/>
  <c r="R32" i="4"/>
  <c r="E309" i="2" s="1"/>
  <c r="H32" i="4"/>
  <c r="E306" i="2" s="1"/>
  <c r="N32" i="4"/>
  <c r="F309" i="2" s="1"/>
  <c r="D32" i="4"/>
  <c r="F308" i="2" s="1"/>
  <c r="P32" i="4"/>
  <c r="F306" i="2" s="1"/>
  <c r="V32" i="4"/>
  <c r="F307" i="2" s="1"/>
  <c r="M32" i="4"/>
  <c r="E308" i="2" s="1"/>
  <c r="T32" i="4"/>
  <c r="F303" i="2" s="1"/>
  <c r="J32" i="4"/>
  <c r="E307" i="2" s="1"/>
  <c r="S32" i="4"/>
  <c r="E310" i="2" s="1"/>
  <c r="G310" i="2" s="1"/>
  <c r="C32" i="4"/>
  <c r="E302" i="2" s="1"/>
  <c r="G302" i="2" s="1"/>
  <c r="E32" i="4"/>
  <c r="E303" i="2" s="1"/>
  <c r="G32" i="4"/>
  <c r="E305" i="2" s="1"/>
  <c r="Q32" i="4"/>
  <c r="F304" i="2" s="1"/>
  <c r="H304" i="2" s="1"/>
  <c r="K304" i="2" s="1"/>
  <c r="N304" i="2" s="1"/>
  <c r="G305" i="2" l="1"/>
  <c r="J305" i="2" s="1"/>
  <c r="M305" i="2" s="1"/>
  <c r="H311" i="2"/>
  <c r="K311" i="2" s="1"/>
  <c r="N311" i="2" s="1"/>
  <c r="H309" i="2"/>
  <c r="K309" i="2" s="1"/>
  <c r="N309" i="2" s="1"/>
  <c r="G311" i="2"/>
  <c r="J311" i="2" s="1"/>
  <c r="M311" i="2" s="1"/>
  <c r="G303" i="2"/>
  <c r="J303" i="2" s="1"/>
  <c r="M303" i="2" s="1"/>
  <c r="G309" i="2"/>
  <c r="J309" i="2" s="1"/>
  <c r="M309" i="2" s="1"/>
  <c r="H307" i="2"/>
  <c r="K307" i="2" s="1"/>
  <c r="N307" i="2" s="1"/>
  <c r="H308" i="2"/>
  <c r="K308" i="2" s="1"/>
  <c r="N308" i="2" s="1"/>
  <c r="G306" i="2"/>
  <c r="J306" i="2" s="1"/>
  <c r="M306" i="2" s="1"/>
  <c r="I310" i="2"/>
  <c r="L310" i="2" s="1"/>
  <c r="J310" i="2"/>
  <c r="M310" i="2" s="1"/>
  <c r="G307" i="2"/>
  <c r="H306" i="2"/>
  <c r="K306" i="2" s="1"/>
  <c r="N306" i="2" s="1"/>
  <c r="H305" i="2"/>
  <c r="K305" i="2" s="1"/>
  <c r="N305" i="2" s="1"/>
  <c r="G304" i="2"/>
  <c r="I305" i="2"/>
  <c r="L305" i="2" s="1"/>
  <c r="G308" i="2"/>
  <c r="H310" i="2"/>
  <c r="K310" i="2" s="1"/>
  <c r="N310" i="2" s="1"/>
  <c r="J302" i="2"/>
  <c r="M302" i="2" s="1"/>
  <c r="I302" i="2"/>
  <c r="L302" i="2" s="1"/>
  <c r="H303" i="2"/>
  <c r="K303" i="2" s="1"/>
  <c r="N303" i="2" s="1"/>
  <c r="H302" i="2"/>
  <c r="K302" i="2" s="1"/>
  <c r="N302" i="2" s="1"/>
  <c r="I311" i="2" l="1"/>
  <c r="L311" i="2" s="1"/>
  <c r="P311" i="2" s="1"/>
  <c r="I303" i="2"/>
  <c r="L303" i="2" s="1"/>
  <c r="P303" i="2" s="1"/>
  <c r="I306" i="2"/>
  <c r="L306" i="2" s="1"/>
  <c r="P306" i="2" s="1"/>
  <c r="Q306" i="2" s="1"/>
  <c r="R306" i="2" s="1"/>
  <c r="I309" i="2"/>
  <c r="L309" i="2" s="1"/>
  <c r="P309" i="2" s="1"/>
  <c r="P305" i="2"/>
  <c r="Q305" i="2" s="1"/>
  <c r="R305" i="2" s="1"/>
  <c r="P310" i="2"/>
  <c r="Q310" i="2" s="1"/>
  <c r="J307" i="2"/>
  <c r="M307" i="2" s="1"/>
  <c r="I307" i="2"/>
  <c r="L307" i="2" s="1"/>
  <c r="J308" i="2"/>
  <c r="M308" i="2" s="1"/>
  <c r="I308" i="2"/>
  <c r="L308" i="2" s="1"/>
  <c r="P302" i="2"/>
  <c r="I304" i="2"/>
  <c r="L304" i="2" s="1"/>
  <c r="J304" i="2"/>
  <c r="M304" i="2" s="1"/>
  <c r="P307" i="2" l="1"/>
  <c r="V305" i="2"/>
  <c r="X305" i="2" s="1"/>
  <c r="P308" i="2"/>
  <c r="Q308" i="2" s="1"/>
  <c r="R308" i="2" s="1"/>
  <c r="V306" i="2"/>
  <c r="W306" i="2" s="1"/>
  <c r="R310" i="2"/>
  <c r="V310" i="2"/>
  <c r="W310" i="2" s="1"/>
  <c r="P304" i="2"/>
  <c r="Q304" i="2" s="1"/>
  <c r="R304" i="2" s="1"/>
  <c r="Q302" i="2"/>
  <c r="R302" i="2" s="1"/>
  <c r="Q303" i="2"/>
  <c r="R303" i="2" s="1"/>
  <c r="Q307" i="2"/>
  <c r="R307" i="2" s="1"/>
  <c r="Q311" i="2"/>
  <c r="R311" i="2" s="1"/>
  <c r="Q309" i="2"/>
  <c r="R309" i="2" s="1"/>
  <c r="V309" i="2" l="1"/>
  <c r="X309" i="2" s="1"/>
  <c r="V308" i="2"/>
  <c r="X308" i="2" s="1"/>
  <c r="W305" i="2"/>
  <c r="X306" i="2"/>
  <c r="V307" i="2"/>
  <c r="W307" i="2" s="1"/>
  <c r="V302" i="2"/>
  <c r="X302" i="2" s="1"/>
  <c r="X310" i="2"/>
  <c r="V304" i="2"/>
  <c r="X304" i="2" s="1"/>
  <c r="V311" i="2"/>
  <c r="V303" i="2"/>
  <c r="W309" i="2" l="1"/>
  <c r="W308" i="2"/>
  <c r="X307" i="2"/>
  <c r="W302" i="2"/>
  <c r="W304" i="2"/>
  <c r="W303" i="2"/>
  <c r="X303" i="2"/>
  <c r="W311" i="2"/>
  <c r="X311" i="2"/>
  <c r="C70" i="3" l="1"/>
  <c r="X34" i="3" s="1"/>
  <c r="U70" i="3"/>
  <c r="AP34" i="3" s="1"/>
  <c r="M70" i="3"/>
  <c r="AH34" i="3" s="1"/>
  <c r="O70" i="3"/>
  <c r="AJ34" i="3" s="1"/>
  <c r="F70" i="3"/>
  <c r="AA34" i="3" s="1"/>
  <c r="S70" i="3"/>
  <c r="AN34" i="3" s="1"/>
  <c r="L70" i="3"/>
  <c r="AG34" i="3" s="1"/>
  <c r="V70" i="3"/>
  <c r="AQ34" i="3" s="1"/>
  <c r="H70" i="3"/>
  <c r="AC34" i="3" s="1"/>
  <c r="R70" i="3"/>
  <c r="AM34" i="3" s="1"/>
  <c r="N70" i="3"/>
  <c r="AI34" i="3" s="1"/>
  <c r="E70" i="3"/>
  <c r="Z34" i="3" s="1"/>
  <c r="I70" i="3"/>
  <c r="AD34" i="3" s="1"/>
  <c r="T70" i="3"/>
  <c r="AO34" i="3" s="1"/>
  <c r="K70" i="3"/>
  <c r="AF34" i="3" s="1"/>
  <c r="G70" i="3"/>
  <c r="AB34" i="3" s="1"/>
  <c r="Q70" i="3"/>
  <c r="AL34" i="3" s="1"/>
  <c r="J70" i="3"/>
  <c r="AE34" i="3" s="1"/>
  <c r="P70" i="3"/>
  <c r="AK34" i="3" s="1"/>
  <c r="D70" i="3"/>
  <c r="Y34" i="3" s="1"/>
  <c r="C33" i="4" l="1"/>
  <c r="F312" i="2" s="1"/>
  <c r="P33" i="4"/>
  <c r="E316" i="2" s="1"/>
  <c r="K33" i="4"/>
  <c r="E313" i="2" s="1"/>
  <c r="N33" i="4"/>
  <c r="F313" i="2" s="1"/>
  <c r="L33" i="4"/>
  <c r="F314" i="2" s="1"/>
  <c r="M33" i="4"/>
  <c r="E314" i="2" s="1"/>
  <c r="J33" i="4"/>
  <c r="F320" i="2" s="1"/>
  <c r="T33" i="4"/>
  <c r="E319" i="2" s="1"/>
  <c r="R33" i="4"/>
  <c r="E317" i="2" s="1"/>
  <c r="S33" i="4"/>
  <c r="E318" i="2" s="1"/>
  <c r="U33" i="4"/>
  <c r="E320" i="2" s="1"/>
  <c r="Q33" i="4"/>
  <c r="F321" i="2" s="1"/>
  <c r="I33" i="4"/>
  <c r="F316" i="2" s="1"/>
  <c r="H33" i="4"/>
  <c r="F318" i="2" s="1"/>
  <c r="F33" i="4"/>
  <c r="F315" i="2" s="1"/>
  <c r="D33" i="4"/>
  <c r="F319" i="2" s="1"/>
  <c r="G33" i="4"/>
  <c r="F317" i="2" s="1"/>
  <c r="E33" i="4"/>
  <c r="E312" i="2" s="1"/>
  <c r="V33" i="4"/>
  <c r="E321" i="2" s="1"/>
  <c r="O33" i="4"/>
  <c r="E315" i="2" s="1"/>
  <c r="G320" i="2" l="1"/>
  <c r="J320" i="2" s="1"/>
  <c r="M320" i="2" s="1"/>
  <c r="G312" i="2"/>
  <c r="J312" i="2" s="1"/>
  <c r="M312" i="2" s="1"/>
  <c r="H318" i="2"/>
  <c r="K318" i="2" s="1"/>
  <c r="N318" i="2" s="1"/>
  <c r="H316" i="2"/>
  <c r="K316" i="2" s="1"/>
  <c r="N316" i="2" s="1"/>
  <c r="G314" i="2"/>
  <c r="I314" i="2" s="1"/>
  <c r="L314" i="2" s="1"/>
  <c r="H313" i="2"/>
  <c r="K313" i="2" s="1"/>
  <c r="N313" i="2" s="1"/>
  <c r="G321" i="2"/>
  <c r="I321" i="2" s="1"/>
  <c r="L321" i="2" s="1"/>
  <c r="H315" i="2"/>
  <c r="K315" i="2" s="1"/>
  <c r="N315" i="2" s="1"/>
  <c r="G317" i="2"/>
  <c r="J317" i="2" s="1"/>
  <c r="M317" i="2" s="1"/>
  <c r="H312" i="2"/>
  <c r="K312" i="2" s="1"/>
  <c r="N312" i="2" s="1"/>
  <c r="G319" i="2"/>
  <c r="J319" i="2" s="1"/>
  <c r="M319" i="2" s="1"/>
  <c r="H320" i="2"/>
  <c r="K320" i="2" s="1"/>
  <c r="N320" i="2" s="1"/>
  <c r="H314" i="2"/>
  <c r="K314" i="2" s="1"/>
  <c r="N314" i="2" s="1"/>
  <c r="G313" i="2"/>
  <c r="G315" i="2"/>
  <c r="H319" i="2"/>
  <c r="K319" i="2" s="1"/>
  <c r="N319" i="2" s="1"/>
  <c r="G316" i="2"/>
  <c r="G318" i="2"/>
  <c r="H317" i="2"/>
  <c r="K317" i="2" s="1"/>
  <c r="N317" i="2" s="1"/>
  <c r="H321" i="2"/>
  <c r="K321" i="2" s="1"/>
  <c r="N321" i="2" s="1"/>
  <c r="I312" i="2" l="1"/>
  <c r="L312" i="2" s="1"/>
  <c r="J314" i="2"/>
  <c r="M314" i="2" s="1"/>
  <c r="P314" i="2" s="1"/>
  <c r="I320" i="2"/>
  <c r="L320" i="2" s="1"/>
  <c r="P320" i="2" s="1"/>
  <c r="Q320" i="2" s="1"/>
  <c r="R320" i="2" s="1"/>
  <c r="J321" i="2"/>
  <c r="M321" i="2" s="1"/>
  <c r="P321" i="2" s="1"/>
  <c r="I319" i="2"/>
  <c r="L319" i="2" s="1"/>
  <c r="P319" i="2" s="1"/>
  <c r="P312" i="2"/>
  <c r="Q312" i="2" s="1"/>
  <c r="R312" i="2" s="1"/>
  <c r="I317" i="2"/>
  <c r="L317" i="2" s="1"/>
  <c r="P317" i="2" s="1"/>
  <c r="Q317" i="2" s="1"/>
  <c r="R317" i="2" s="1"/>
  <c r="I318" i="2"/>
  <c r="L318" i="2" s="1"/>
  <c r="J318" i="2"/>
  <c r="M318" i="2" s="1"/>
  <c r="I313" i="2"/>
  <c r="L313" i="2" s="1"/>
  <c r="J313" i="2"/>
  <c r="M313" i="2" s="1"/>
  <c r="I316" i="2"/>
  <c r="L316" i="2" s="1"/>
  <c r="J316" i="2"/>
  <c r="M316" i="2" s="1"/>
  <c r="I315" i="2"/>
  <c r="L315" i="2" s="1"/>
  <c r="J315" i="2"/>
  <c r="M315" i="2" s="1"/>
  <c r="V320" i="2" l="1"/>
  <c r="W320" i="2" s="1"/>
  <c r="V312" i="2"/>
  <c r="X312" i="2" s="1"/>
  <c r="V317" i="2"/>
  <c r="X317" i="2" s="1"/>
  <c r="Q314" i="2"/>
  <c r="R314" i="2" s="1"/>
  <c r="P316" i="2"/>
  <c r="P318" i="2"/>
  <c r="P315" i="2"/>
  <c r="P313" i="2"/>
  <c r="Q321" i="2"/>
  <c r="R321" i="2" s="1"/>
  <c r="Q319" i="2"/>
  <c r="R319" i="2" s="1"/>
  <c r="X320" i="2" l="1"/>
  <c r="V319" i="2"/>
  <c r="X319" i="2" s="1"/>
  <c r="W317" i="2"/>
  <c r="W312" i="2"/>
  <c r="V314" i="2"/>
  <c r="W314" i="2" s="1"/>
  <c r="V321" i="2"/>
  <c r="Q318" i="2"/>
  <c r="R318" i="2" s="1"/>
  <c r="Q316" i="2"/>
  <c r="R316" i="2" s="1"/>
  <c r="Q313" i="2"/>
  <c r="R313" i="2" s="1"/>
  <c r="Q315" i="2"/>
  <c r="R315" i="2" s="1"/>
  <c r="V316" i="2" l="1"/>
  <c r="W316" i="2" s="1"/>
  <c r="W319" i="2"/>
  <c r="V315" i="2"/>
  <c r="W315" i="2" s="1"/>
  <c r="V313" i="2"/>
  <c r="X313" i="2" s="1"/>
  <c r="X314" i="2"/>
  <c r="V318" i="2"/>
  <c r="X318" i="2" s="1"/>
  <c r="W321" i="2"/>
  <c r="X321" i="2"/>
  <c r="X316" i="2" l="1"/>
  <c r="X315" i="2"/>
  <c r="W313" i="2"/>
  <c r="W318" i="2"/>
  <c r="R71" i="3" l="1"/>
  <c r="AM35" i="3" s="1"/>
  <c r="G71" i="3"/>
  <c r="AB35" i="3" s="1"/>
  <c r="K71" i="3"/>
  <c r="AF35" i="3" s="1"/>
  <c r="L71" i="3"/>
  <c r="AG35" i="3" s="1"/>
  <c r="J71" i="3"/>
  <c r="AE35" i="3" s="1"/>
  <c r="M71" i="3"/>
  <c r="AH35" i="3" s="1"/>
  <c r="H71" i="3"/>
  <c r="AC35" i="3" s="1"/>
  <c r="V71" i="3"/>
  <c r="AQ35" i="3" s="1"/>
  <c r="E71" i="3"/>
  <c r="Z35" i="3" s="1"/>
  <c r="T71" i="3"/>
  <c r="AO35" i="3" s="1"/>
  <c r="I71" i="3"/>
  <c r="AD35" i="3" s="1"/>
  <c r="D71" i="3"/>
  <c r="Y35" i="3" s="1"/>
  <c r="P71" i="3"/>
  <c r="AK35" i="3" s="1"/>
  <c r="C71" i="3"/>
  <c r="X35" i="3" s="1"/>
  <c r="S71" i="3"/>
  <c r="AN35" i="3" s="1"/>
  <c r="U71" i="3"/>
  <c r="AP35" i="3" s="1"/>
  <c r="O71" i="3"/>
  <c r="AJ35" i="3" s="1"/>
  <c r="Q71" i="3"/>
  <c r="AL35" i="3" s="1"/>
  <c r="F71" i="3"/>
  <c r="AA35" i="3" s="1"/>
  <c r="N71" i="3"/>
  <c r="AI35" i="3" s="1"/>
  <c r="E34" i="4"/>
  <c r="F326" i="2" s="1"/>
  <c r="C34" i="4"/>
  <c r="E322" i="2" s="1"/>
  <c r="G34" i="4"/>
  <c r="E325" i="2" s="1"/>
  <c r="M34" i="4"/>
  <c r="F324" i="2" s="1"/>
  <c r="T34" i="4"/>
  <c r="F330" i="2" s="1"/>
  <c r="N34" i="4" l="1"/>
  <c r="E330" i="2" s="1"/>
  <c r="H330" i="2" s="1"/>
  <c r="K330" i="2" s="1"/>
  <c r="N330" i="2" s="1"/>
  <c r="U34" i="4"/>
  <c r="F325" i="2" s="1"/>
  <c r="H325" i="2" s="1"/>
  <c r="K325" i="2" s="1"/>
  <c r="N325" i="2" s="1"/>
  <c r="D34" i="4"/>
  <c r="E323" i="2" s="1"/>
  <c r="V34" i="4"/>
  <c r="F329" i="2" s="1"/>
  <c r="L34" i="4"/>
  <c r="E329" i="2" s="1"/>
  <c r="F34" i="4"/>
  <c r="E324" i="2" s="1"/>
  <c r="H324" i="2" s="1"/>
  <c r="K324" i="2" s="1"/>
  <c r="N324" i="2" s="1"/>
  <c r="S34" i="4"/>
  <c r="F328" i="2" s="1"/>
  <c r="I34" i="4"/>
  <c r="E327" i="2" s="1"/>
  <c r="H34" i="4"/>
  <c r="E326" i="2" s="1"/>
  <c r="G326" i="2" s="1"/>
  <c r="J326" i="2" s="1"/>
  <c r="M326" i="2" s="1"/>
  <c r="K34" i="4"/>
  <c r="F327" i="2" s="1"/>
  <c r="Q34" i="4"/>
  <c r="E331" i="2" s="1"/>
  <c r="O34" i="4"/>
  <c r="F323" i="2" s="1"/>
  <c r="P34" i="4"/>
  <c r="F331" i="2" s="1"/>
  <c r="J34" i="4"/>
  <c r="E328" i="2" s="1"/>
  <c r="R34" i="4"/>
  <c r="F322" i="2" s="1"/>
  <c r="H322" i="2" s="1"/>
  <c r="K322" i="2" s="1"/>
  <c r="N322" i="2" s="1"/>
  <c r="G330" i="2" l="1"/>
  <c r="I330" i="2" s="1"/>
  <c r="L330" i="2" s="1"/>
  <c r="H326" i="2"/>
  <c r="K326" i="2" s="1"/>
  <c r="N326" i="2" s="1"/>
  <c r="H331" i="2"/>
  <c r="K331" i="2" s="1"/>
  <c r="N331" i="2" s="1"/>
  <c r="H327" i="2"/>
  <c r="K327" i="2" s="1"/>
  <c r="N327" i="2" s="1"/>
  <c r="G329" i="2"/>
  <c r="I329" i="2" s="1"/>
  <c r="L329" i="2" s="1"/>
  <c r="G331" i="2"/>
  <c r="J331" i="2" s="1"/>
  <c r="M331" i="2" s="1"/>
  <c r="H328" i="2"/>
  <c r="K328" i="2" s="1"/>
  <c r="N328" i="2" s="1"/>
  <c r="G323" i="2"/>
  <c r="I323" i="2" s="1"/>
  <c r="L323" i="2" s="1"/>
  <c r="G327" i="2"/>
  <c r="J327" i="2" s="1"/>
  <c r="M327" i="2" s="1"/>
  <c r="H329" i="2"/>
  <c r="K329" i="2" s="1"/>
  <c r="N329" i="2" s="1"/>
  <c r="G322" i="2"/>
  <c r="I322" i="2" s="1"/>
  <c r="L322" i="2" s="1"/>
  <c r="G325" i="2"/>
  <c r="I325" i="2" s="1"/>
  <c r="L325" i="2" s="1"/>
  <c r="G324" i="2"/>
  <c r="I324" i="2" s="1"/>
  <c r="L324" i="2" s="1"/>
  <c r="G328" i="2"/>
  <c r="I328" i="2" s="1"/>
  <c r="L328" i="2" s="1"/>
  <c r="H323" i="2"/>
  <c r="K323" i="2" s="1"/>
  <c r="N323" i="2" s="1"/>
  <c r="I326" i="2"/>
  <c r="L326" i="2" s="1"/>
  <c r="J329" i="2"/>
  <c r="M329" i="2" s="1"/>
  <c r="I331" i="2"/>
  <c r="L331" i="2" s="1"/>
  <c r="J322" i="2" l="1"/>
  <c r="M322" i="2" s="1"/>
  <c r="P322" i="2" s="1"/>
  <c r="J330" i="2"/>
  <c r="M330" i="2" s="1"/>
  <c r="P330" i="2" s="1"/>
  <c r="P326" i="2"/>
  <c r="P329" i="2"/>
  <c r="P331" i="2"/>
  <c r="Q331" i="2" s="1"/>
  <c r="R331" i="2" s="1"/>
  <c r="I327" i="2"/>
  <c r="L327" i="2" s="1"/>
  <c r="P327" i="2" s="1"/>
  <c r="Q327" i="2" s="1"/>
  <c r="R327" i="2" s="1"/>
  <c r="J325" i="2"/>
  <c r="M325" i="2" s="1"/>
  <c r="P325" i="2" s="1"/>
  <c r="Q325" i="2" s="1"/>
  <c r="R325" i="2" s="1"/>
  <c r="J323" i="2"/>
  <c r="M323" i="2" s="1"/>
  <c r="P323" i="2" s="1"/>
  <c r="Q323" i="2" s="1"/>
  <c r="R323" i="2" s="1"/>
  <c r="J328" i="2"/>
  <c r="M328" i="2" s="1"/>
  <c r="P328" i="2" s="1"/>
  <c r="Q328" i="2" s="1"/>
  <c r="R328" i="2" s="1"/>
  <c r="J324" i="2"/>
  <c r="M324" i="2" s="1"/>
  <c r="P324" i="2" s="1"/>
  <c r="Q324" i="2" s="1"/>
  <c r="R324" i="2" s="1"/>
  <c r="Q326" i="2"/>
  <c r="R326" i="2" s="1"/>
  <c r="Q329" i="2"/>
  <c r="R329" i="2" s="1"/>
  <c r="Q322" i="2"/>
  <c r="R322" i="2" s="1"/>
  <c r="V324" i="2" l="1"/>
  <c r="X324" i="2" s="1"/>
  <c r="V331" i="2"/>
  <c r="W331" i="2" s="1"/>
  <c r="V328" i="2"/>
  <c r="X328" i="2" s="1"/>
  <c r="V327" i="2"/>
  <c r="W327" i="2" s="1"/>
  <c r="V329" i="2"/>
  <c r="W329" i="2" s="1"/>
  <c r="V323" i="2"/>
  <c r="W323" i="2" s="1"/>
  <c r="V326" i="2"/>
  <c r="V322" i="2"/>
  <c r="V325" i="2"/>
  <c r="Q330" i="2"/>
  <c r="R330" i="2" s="1"/>
  <c r="W324" i="2" l="1"/>
  <c r="X331" i="2"/>
  <c r="W328" i="2"/>
  <c r="X327" i="2"/>
  <c r="X329" i="2"/>
  <c r="V330" i="2"/>
  <c r="W330" i="2" s="1"/>
  <c r="X323" i="2"/>
  <c r="W325" i="2"/>
  <c r="X325" i="2"/>
  <c r="W322" i="2"/>
  <c r="X322" i="2"/>
  <c r="X326" i="2"/>
  <c r="W326" i="2"/>
  <c r="X330" i="2" l="1"/>
  <c r="G72" i="3" s="1"/>
  <c r="AB36" i="3" s="1"/>
  <c r="L72" i="3"/>
  <c r="AG36" i="3" s="1"/>
  <c r="S72" i="3"/>
  <c r="AN36" i="3" s="1"/>
  <c r="N72" i="3"/>
  <c r="AI36" i="3" s="1"/>
  <c r="U72" i="3"/>
  <c r="AP36" i="3" s="1"/>
  <c r="I72" i="3"/>
  <c r="AD36" i="3" s="1"/>
  <c r="P72" i="3"/>
  <c r="AK36" i="3" s="1"/>
  <c r="D72" i="3"/>
  <c r="Y36" i="3" s="1"/>
  <c r="K72" i="3"/>
  <c r="AF36" i="3" s="1"/>
  <c r="R72" i="3"/>
  <c r="AM36" i="3" s="1"/>
  <c r="F72" i="3"/>
  <c r="AA36" i="3" s="1"/>
  <c r="M72" i="3"/>
  <c r="AH36" i="3" s="1"/>
  <c r="T72" i="3"/>
  <c r="AO36" i="3" s="1"/>
  <c r="H72" i="3"/>
  <c r="AC36" i="3" s="1"/>
  <c r="O72" i="3"/>
  <c r="AJ36" i="3" s="1"/>
  <c r="C72" i="3"/>
  <c r="X36" i="3" s="1"/>
  <c r="J72" i="3"/>
  <c r="AE36" i="3" s="1"/>
  <c r="Q72" i="3"/>
  <c r="AL36" i="3" s="1"/>
  <c r="E72" i="3"/>
  <c r="Z36" i="3" s="1"/>
  <c r="V72" i="3"/>
  <c r="AQ36" i="3" s="1"/>
  <c r="V35" i="4" l="1"/>
  <c r="F338" i="2" s="1"/>
  <c r="C35" i="4"/>
  <c r="E332" i="2" s="1"/>
  <c r="M35" i="4"/>
  <c r="F335" i="2" s="1"/>
  <c r="D35" i="4"/>
  <c r="F336" i="2" s="1"/>
  <c r="N35" i="4"/>
  <c r="E337" i="2" s="1"/>
  <c r="E35" i="4"/>
  <c r="E333" i="2" s="1"/>
  <c r="O35" i="4"/>
  <c r="E338" i="2" s="1"/>
  <c r="F35" i="4"/>
  <c r="F332" i="2" s="1"/>
  <c r="P35" i="4"/>
  <c r="E339" i="2" s="1"/>
  <c r="G35" i="4"/>
  <c r="E334" i="2" s="1"/>
  <c r="Q35" i="4"/>
  <c r="E340" i="2" s="1"/>
  <c r="H35" i="4"/>
  <c r="E335" i="2" s="1"/>
  <c r="R35" i="4"/>
  <c r="F340" i="2" s="1"/>
  <c r="I35" i="4"/>
  <c r="F334" i="2" s="1"/>
  <c r="H334" i="2" s="1"/>
  <c r="K334" i="2" s="1"/>
  <c r="N334" i="2" s="1"/>
  <c r="S35" i="4"/>
  <c r="F337" i="2" s="1"/>
  <c r="H337" i="2" s="1"/>
  <c r="K337" i="2" s="1"/>
  <c r="N337" i="2" s="1"/>
  <c r="J35" i="4"/>
  <c r="F333" i="2" s="1"/>
  <c r="T35" i="4"/>
  <c r="F339" i="2" s="1"/>
  <c r="H339" i="2" s="1"/>
  <c r="K339" i="2" s="1"/>
  <c r="N339" i="2" s="1"/>
  <c r="K35" i="4"/>
  <c r="F341" i="2" s="1"/>
  <c r="U35" i="4"/>
  <c r="E341" i="2" s="1"/>
  <c r="L35" i="4"/>
  <c r="E336" i="2" s="1"/>
  <c r="G336" i="2" s="1"/>
  <c r="G338" i="2" l="1"/>
  <c r="I338" i="2" s="1"/>
  <c r="L338" i="2" s="1"/>
  <c r="G341" i="2"/>
  <c r="I341" i="2" s="1"/>
  <c r="L341" i="2" s="1"/>
  <c r="H333" i="2"/>
  <c r="K333" i="2" s="1"/>
  <c r="N333" i="2" s="1"/>
  <c r="H332" i="2"/>
  <c r="K332" i="2" s="1"/>
  <c r="N332" i="2" s="1"/>
  <c r="H340" i="2"/>
  <c r="K340" i="2" s="1"/>
  <c r="N340" i="2" s="1"/>
  <c r="G335" i="2"/>
  <c r="I335" i="2" s="1"/>
  <c r="L335" i="2" s="1"/>
  <c r="H341" i="2"/>
  <c r="K341" i="2" s="1"/>
  <c r="N341" i="2" s="1"/>
  <c r="G333" i="2"/>
  <c r="H336" i="2"/>
  <c r="K336" i="2" s="1"/>
  <c r="N336" i="2" s="1"/>
  <c r="G332" i="2"/>
  <c r="J336" i="2"/>
  <c r="M336" i="2" s="1"/>
  <c r="I336" i="2"/>
  <c r="L336" i="2" s="1"/>
  <c r="G334" i="2"/>
  <c r="G340" i="2"/>
  <c r="H335" i="2"/>
  <c r="K335" i="2" s="1"/>
  <c r="N335" i="2" s="1"/>
  <c r="H338" i="2"/>
  <c r="K338" i="2" s="1"/>
  <c r="N338" i="2" s="1"/>
  <c r="G339" i="2"/>
  <c r="G337" i="2"/>
  <c r="J338" i="2" l="1"/>
  <c r="M338" i="2" s="1"/>
  <c r="P338" i="2" s="1"/>
  <c r="J335" i="2"/>
  <c r="M335" i="2" s="1"/>
  <c r="P335" i="2" s="1"/>
  <c r="J341" i="2"/>
  <c r="M341" i="2" s="1"/>
  <c r="P341" i="2" s="1"/>
  <c r="Q341" i="2" s="1"/>
  <c r="R341" i="2" s="1"/>
  <c r="J337" i="2"/>
  <c r="M337" i="2" s="1"/>
  <c r="I337" i="2"/>
  <c r="L337" i="2" s="1"/>
  <c r="P336" i="2"/>
  <c r="J333" i="2"/>
  <c r="M333" i="2" s="1"/>
  <c r="I333" i="2"/>
  <c r="L333" i="2" s="1"/>
  <c r="J339" i="2"/>
  <c r="M339" i="2" s="1"/>
  <c r="I339" i="2"/>
  <c r="L339" i="2" s="1"/>
  <c r="I334" i="2"/>
  <c r="L334" i="2" s="1"/>
  <c r="J334" i="2"/>
  <c r="M334" i="2" s="1"/>
  <c r="I340" i="2"/>
  <c r="L340" i="2" s="1"/>
  <c r="J340" i="2"/>
  <c r="M340" i="2" s="1"/>
  <c r="J332" i="2"/>
  <c r="M332" i="2" s="1"/>
  <c r="I332" i="2"/>
  <c r="L332" i="2" s="1"/>
  <c r="P332" i="2" l="1"/>
  <c r="Q332" i="2" s="1"/>
  <c r="R332" i="2" s="1"/>
  <c r="P333" i="2"/>
  <c r="Q333" i="2" s="1"/>
  <c r="R333" i="2" s="1"/>
  <c r="P340" i="2"/>
  <c r="Q340" i="2" s="1"/>
  <c r="R340" i="2" s="1"/>
  <c r="P337" i="2"/>
  <c r="Q337" i="2" s="1"/>
  <c r="Q335" i="2"/>
  <c r="R335" i="2" s="1"/>
  <c r="V341" i="2"/>
  <c r="Q338" i="2"/>
  <c r="R338" i="2" s="1"/>
  <c r="P339" i="2"/>
  <c r="Q336" i="2"/>
  <c r="R336" i="2" s="1"/>
  <c r="V336" i="2"/>
  <c r="P334" i="2"/>
  <c r="V340" i="2" l="1"/>
  <c r="X340" i="2" s="1"/>
  <c r="R337" i="2"/>
  <c r="V337" i="2"/>
  <c r="X337" i="2" s="1"/>
  <c r="V338" i="2"/>
  <c r="W338" i="2" s="1"/>
  <c r="V335" i="2"/>
  <c r="W335" i="2" s="1"/>
  <c r="V333" i="2"/>
  <c r="X333" i="2" s="1"/>
  <c r="Q334" i="2"/>
  <c r="R334" i="2" s="1"/>
  <c r="V332" i="2"/>
  <c r="Q339" i="2"/>
  <c r="R339" i="2" s="1"/>
  <c r="W341" i="2"/>
  <c r="X341" i="2"/>
  <c r="W336" i="2"/>
  <c r="X336" i="2"/>
  <c r="X335" i="2" l="1"/>
  <c r="W337" i="2"/>
  <c r="W340" i="2"/>
  <c r="X338" i="2"/>
  <c r="W333" i="2"/>
  <c r="V339" i="2"/>
  <c r="W339" i="2" s="1"/>
  <c r="V334" i="2"/>
  <c r="W332" i="2"/>
  <c r="X332" i="2"/>
  <c r="X339" i="2" l="1"/>
  <c r="X334" i="2"/>
  <c r="W334" i="2"/>
  <c r="H73" i="3" s="1"/>
  <c r="AC37" i="3" s="1"/>
  <c r="H36" i="4" l="1"/>
  <c r="F342" i="2" s="1"/>
  <c r="F73" i="3"/>
  <c r="AA37" i="3" s="1"/>
  <c r="M73" i="3"/>
  <c r="AH37" i="3" s="1"/>
  <c r="T73" i="3"/>
  <c r="AO37" i="3" s="1"/>
  <c r="U73" i="3"/>
  <c r="AP37" i="3" s="1"/>
  <c r="J73" i="3"/>
  <c r="AE37" i="3" s="1"/>
  <c r="G73" i="3"/>
  <c r="AB37" i="3" s="1"/>
  <c r="C73" i="3"/>
  <c r="X37" i="3" s="1"/>
  <c r="K73" i="3"/>
  <c r="AF37" i="3" s="1"/>
  <c r="S73" i="3"/>
  <c r="AN37" i="3" s="1"/>
  <c r="R73" i="3"/>
  <c r="AM37" i="3" s="1"/>
  <c r="O73" i="3"/>
  <c r="AJ37" i="3" s="1"/>
  <c r="D73" i="3"/>
  <c r="Y37" i="3" s="1"/>
  <c r="Q73" i="3"/>
  <c r="AL37" i="3" s="1"/>
  <c r="P73" i="3"/>
  <c r="AK37" i="3" s="1"/>
  <c r="N73" i="3"/>
  <c r="AI37" i="3" s="1"/>
  <c r="E73" i="3"/>
  <c r="Z37" i="3" s="1"/>
  <c r="L73" i="3"/>
  <c r="AG37" i="3" s="1"/>
  <c r="I73" i="3"/>
  <c r="AD37" i="3" s="1"/>
  <c r="V73" i="3"/>
  <c r="AQ37" i="3" s="1"/>
  <c r="V36" i="4" l="1"/>
  <c r="E351" i="2" s="1"/>
  <c r="I36" i="4"/>
  <c r="E344" i="2" s="1"/>
  <c r="P36" i="4"/>
  <c r="F348" i="2" s="1"/>
  <c r="R36" i="4"/>
  <c r="E348" i="2" s="1"/>
  <c r="G36" i="4"/>
  <c r="F343" i="2" s="1"/>
  <c r="M36" i="4"/>
  <c r="E347" i="2" s="1"/>
  <c r="L36" i="4"/>
  <c r="F350" i="2" s="1"/>
  <c r="Q36" i="4"/>
  <c r="F349" i="2" s="1"/>
  <c r="S36" i="4"/>
  <c r="E349" i="2" s="1"/>
  <c r="J36" i="4"/>
  <c r="E345" i="2" s="1"/>
  <c r="F36" i="4"/>
  <c r="E343" i="2" s="1"/>
  <c r="E36" i="4"/>
  <c r="F351" i="2" s="1"/>
  <c r="D36" i="4"/>
  <c r="E342" i="2" s="1"/>
  <c r="G342" i="2" s="1"/>
  <c r="K36" i="4"/>
  <c r="E346" i="2" s="1"/>
  <c r="U36" i="4"/>
  <c r="F347" i="2" s="1"/>
  <c r="N36" i="4"/>
  <c r="F345" i="2" s="1"/>
  <c r="O36" i="4"/>
  <c r="F346" i="2" s="1"/>
  <c r="C36" i="4"/>
  <c r="F344" i="2" s="1"/>
  <c r="H344" i="2" s="1"/>
  <c r="K344" i="2" s="1"/>
  <c r="N344" i="2" s="1"/>
  <c r="T36" i="4"/>
  <c r="E350" i="2" s="1"/>
  <c r="G350" i="2" l="1"/>
  <c r="I350" i="2" s="1"/>
  <c r="L350" i="2" s="1"/>
  <c r="H347" i="2"/>
  <c r="K347" i="2" s="1"/>
  <c r="N347" i="2" s="1"/>
  <c r="G343" i="2"/>
  <c r="J343" i="2" s="1"/>
  <c r="M343" i="2" s="1"/>
  <c r="G349" i="2"/>
  <c r="J349" i="2" s="1"/>
  <c r="M349" i="2" s="1"/>
  <c r="H350" i="2"/>
  <c r="K350" i="2" s="1"/>
  <c r="N350" i="2" s="1"/>
  <c r="H351" i="2"/>
  <c r="K351" i="2" s="1"/>
  <c r="N351" i="2" s="1"/>
  <c r="G346" i="2"/>
  <c r="I346" i="2" s="1"/>
  <c r="L346" i="2" s="1"/>
  <c r="G345" i="2"/>
  <c r="I345" i="2" s="1"/>
  <c r="L345" i="2" s="1"/>
  <c r="G348" i="2"/>
  <c r="J348" i="2" s="1"/>
  <c r="M348" i="2" s="1"/>
  <c r="H342" i="2"/>
  <c r="K342" i="2" s="1"/>
  <c r="N342" i="2" s="1"/>
  <c r="H345" i="2"/>
  <c r="K345" i="2" s="1"/>
  <c r="N345" i="2" s="1"/>
  <c r="G347" i="2"/>
  <c r="H349" i="2"/>
  <c r="K349" i="2" s="1"/>
  <c r="N349" i="2" s="1"/>
  <c r="G344" i="2"/>
  <c r="J350" i="2"/>
  <c r="M350" i="2" s="1"/>
  <c r="H346" i="2"/>
  <c r="K346" i="2" s="1"/>
  <c r="N346" i="2" s="1"/>
  <c r="I342" i="2"/>
  <c r="L342" i="2" s="1"/>
  <c r="J342" i="2"/>
  <c r="M342" i="2" s="1"/>
  <c r="H343" i="2"/>
  <c r="K343" i="2" s="1"/>
  <c r="N343" i="2" s="1"/>
  <c r="H348" i="2"/>
  <c r="K348" i="2" s="1"/>
  <c r="N348" i="2" s="1"/>
  <c r="G351" i="2"/>
  <c r="I343" i="2" l="1"/>
  <c r="L343" i="2" s="1"/>
  <c r="P343" i="2" s="1"/>
  <c r="Q343" i="2" s="1"/>
  <c r="R343" i="2" s="1"/>
  <c r="J345" i="2"/>
  <c r="M345" i="2" s="1"/>
  <c r="P345" i="2" s="1"/>
  <c r="Q345" i="2" s="1"/>
  <c r="R345" i="2" s="1"/>
  <c r="I349" i="2"/>
  <c r="L349" i="2" s="1"/>
  <c r="P349" i="2" s="1"/>
  <c r="I348" i="2"/>
  <c r="L348" i="2" s="1"/>
  <c r="P348" i="2" s="1"/>
  <c r="P350" i="2"/>
  <c r="Q350" i="2" s="1"/>
  <c r="R350" i="2" s="1"/>
  <c r="J346" i="2"/>
  <c r="M346" i="2" s="1"/>
  <c r="P346" i="2" s="1"/>
  <c r="P342" i="2"/>
  <c r="Q342" i="2" s="1"/>
  <c r="R342" i="2" s="1"/>
  <c r="I344" i="2"/>
  <c r="L344" i="2" s="1"/>
  <c r="J344" i="2"/>
  <c r="M344" i="2" s="1"/>
  <c r="J351" i="2"/>
  <c r="M351" i="2" s="1"/>
  <c r="I351" i="2"/>
  <c r="L351" i="2" s="1"/>
  <c r="J347" i="2"/>
  <c r="M347" i="2" s="1"/>
  <c r="I347" i="2"/>
  <c r="L347" i="2" s="1"/>
  <c r="V343" i="2" l="1"/>
  <c r="W343" i="2" s="1"/>
  <c r="V350" i="2"/>
  <c r="X350" i="2" s="1"/>
  <c r="P351" i="2"/>
  <c r="Q351" i="2" s="1"/>
  <c r="R351" i="2" s="1"/>
  <c r="V345" i="2"/>
  <c r="W345" i="2" s="1"/>
  <c r="Q348" i="2"/>
  <c r="R348" i="2" s="1"/>
  <c r="P347" i="2"/>
  <c r="V342" i="2"/>
  <c r="Q346" i="2"/>
  <c r="R346" i="2" s="1"/>
  <c r="Q349" i="2"/>
  <c r="R349" i="2" s="1"/>
  <c r="P344" i="2"/>
  <c r="X343" i="2" l="1"/>
  <c r="V346" i="2"/>
  <c r="W346" i="2" s="1"/>
  <c r="W350" i="2"/>
  <c r="X345" i="2"/>
  <c r="V351" i="2"/>
  <c r="X351" i="2" s="1"/>
  <c r="V348" i="2"/>
  <c r="V349" i="2"/>
  <c r="W342" i="2"/>
  <c r="X342" i="2"/>
  <c r="Q344" i="2"/>
  <c r="R344" i="2" s="1"/>
  <c r="Q347" i="2"/>
  <c r="R347" i="2" s="1"/>
  <c r="X346" i="2" l="1"/>
  <c r="W351" i="2"/>
  <c r="V344" i="2"/>
  <c r="W344" i="2" s="1"/>
  <c r="V347" i="2"/>
  <c r="X347" i="2" s="1"/>
  <c r="X349" i="2"/>
  <c r="W349" i="2"/>
  <c r="X348" i="2"/>
  <c r="W348" i="2"/>
  <c r="X344" i="2" l="1"/>
  <c r="W347" i="2"/>
  <c r="L74" i="3" s="1"/>
  <c r="AG38" i="3" s="1"/>
  <c r="F74" i="3" l="1"/>
  <c r="AA38" i="3" s="1"/>
  <c r="E74" i="3"/>
  <c r="Z38" i="3" s="1"/>
  <c r="G74" i="3"/>
  <c r="AB38" i="3" s="1"/>
  <c r="S74" i="3"/>
  <c r="AN38" i="3" s="1"/>
  <c r="U74" i="3"/>
  <c r="AP38" i="3" s="1"/>
  <c r="J74" i="3"/>
  <c r="AE38" i="3" s="1"/>
  <c r="N74" i="3"/>
  <c r="AI38" i="3" s="1"/>
  <c r="Q74" i="3"/>
  <c r="AL38" i="3" s="1"/>
  <c r="O74" i="3"/>
  <c r="AJ38" i="3" s="1"/>
  <c r="C74" i="3"/>
  <c r="X38" i="3" s="1"/>
  <c r="K74" i="3"/>
  <c r="AF38" i="3" s="1"/>
  <c r="M74" i="3"/>
  <c r="AH38" i="3" s="1"/>
  <c r="H74" i="3"/>
  <c r="AC38" i="3" s="1"/>
  <c r="I74" i="3"/>
  <c r="AD38" i="3" s="1"/>
  <c r="P74" i="3"/>
  <c r="AK38" i="3" s="1"/>
  <c r="R74" i="3"/>
  <c r="AM38" i="3" s="1"/>
  <c r="V74" i="3"/>
  <c r="AQ38" i="3" s="1"/>
  <c r="D74" i="3"/>
  <c r="Y38" i="3" s="1"/>
  <c r="T74" i="3"/>
  <c r="AO38" i="3" s="1"/>
  <c r="F37" i="4"/>
  <c r="E354" i="2" s="1"/>
  <c r="L37" i="4"/>
  <c r="E359" i="2" s="1"/>
  <c r="E37" i="4"/>
  <c r="F357" i="2" s="1"/>
  <c r="I37" i="4" l="1"/>
  <c r="E357" i="2" s="1"/>
  <c r="H357" i="2" s="1"/>
  <c r="K357" i="2" s="1"/>
  <c r="N357" i="2" s="1"/>
  <c r="R37" i="4"/>
  <c r="F356" i="2" s="1"/>
  <c r="M37" i="4"/>
  <c r="F355" i="2" s="1"/>
  <c r="Q37" i="4"/>
  <c r="E361" i="2" s="1"/>
  <c r="S37" i="4"/>
  <c r="F352" i="2" s="1"/>
  <c r="P37" i="4"/>
  <c r="F358" i="2" s="1"/>
  <c r="K37" i="4"/>
  <c r="F354" i="2" s="1"/>
  <c r="G354" i="2" s="1"/>
  <c r="N37" i="4"/>
  <c r="E360" i="2" s="1"/>
  <c r="G37" i="4"/>
  <c r="E355" i="2" s="1"/>
  <c r="D37" i="4"/>
  <c r="E353" i="2" s="1"/>
  <c r="C37" i="4"/>
  <c r="E352" i="2" s="1"/>
  <c r="J37" i="4"/>
  <c r="E358" i="2" s="1"/>
  <c r="T37" i="4"/>
  <c r="F361" i="2" s="1"/>
  <c r="V37" i="4"/>
  <c r="F353" i="2" s="1"/>
  <c r="H353" i="2" s="1"/>
  <c r="K353" i="2" s="1"/>
  <c r="N353" i="2" s="1"/>
  <c r="H37" i="4"/>
  <c r="E356" i="2" s="1"/>
  <c r="G356" i="2" s="1"/>
  <c r="J356" i="2" s="1"/>
  <c r="M356" i="2" s="1"/>
  <c r="O37" i="4"/>
  <c r="F359" i="2" s="1"/>
  <c r="G359" i="2" s="1"/>
  <c r="U37" i="4"/>
  <c r="F360" i="2" s="1"/>
  <c r="G357" i="2"/>
  <c r="G352" i="2" l="1"/>
  <c r="J352" i="2" s="1"/>
  <c r="M352" i="2" s="1"/>
  <c r="H360" i="2"/>
  <c r="K360" i="2" s="1"/>
  <c r="N360" i="2" s="1"/>
  <c r="H361" i="2"/>
  <c r="K361" i="2" s="1"/>
  <c r="N361" i="2" s="1"/>
  <c r="G361" i="2"/>
  <c r="H358" i="2"/>
  <c r="K358" i="2" s="1"/>
  <c r="N358" i="2" s="1"/>
  <c r="H352" i="2"/>
  <c r="K352" i="2" s="1"/>
  <c r="N352" i="2" s="1"/>
  <c r="G355" i="2"/>
  <c r="I355" i="2" s="1"/>
  <c r="L355" i="2" s="1"/>
  <c r="G353" i="2"/>
  <c r="I353" i="2" s="1"/>
  <c r="L353" i="2" s="1"/>
  <c r="G358" i="2"/>
  <c r="I358" i="2" s="1"/>
  <c r="L358" i="2" s="1"/>
  <c r="G360" i="2"/>
  <c r="I360" i="2" s="1"/>
  <c r="L360" i="2" s="1"/>
  <c r="H355" i="2"/>
  <c r="K355" i="2" s="1"/>
  <c r="N355" i="2" s="1"/>
  <c r="H356" i="2"/>
  <c r="K356" i="2" s="1"/>
  <c r="N356" i="2" s="1"/>
  <c r="H359" i="2"/>
  <c r="K359" i="2" s="1"/>
  <c r="N359" i="2" s="1"/>
  <c r="H354" i="2"/>
  <c r="K354" i="2" s="1"/>
  <c r="N354" i="2" s="1"/>
  <c r="J355" i="2"/>
  <c r="M355" i="2" s="1"/>
  <c r="P355" i="2" s="1"/>
  <c r="Q355" i="2" s="1"/>
  <c r="R355" i="2" s="1"/>
  <c r="I356" i="2"/>
  <c r="L356" i="2" s="1"/>
  <c r="P356" i="2" s="1"/>
  <c r="I352" i="2"/>
  <c r="L352" i="2" s="1"/>
  <c r="I357" i="2"/>
  <c r="L357" i="2" s="1"/>
  <c r="J357" i="2"/>
  <c r="M357" i="2" s="1"/>
  <c r="J359" i="2"/>
  <c r="M359" i="2" s="1"/>
  <c r="I359" i="2"/>
  <c r="L359" i="2" s="1"/>
  <c r="I354" i="2"/>
  <c r="L354" i="2" s="1"/>
  <c r="J354" i="2"/>
  <c r="M354" i="2" s="1"/>
  <c r="J361" i="2"/>
  <c r="M361" i="2" s="1"/>
  <c r="I361" i="2"/>
  <c r="L361" i="2" s="1"/>
  <c r="P352" i="2" l="1"/>
  <c r="Q352" i="2" s="1"/>
  <c r="R352" i="2" s="1"/>
  <c r="J358" i="2"/>
  <c r="M358" i="2" s="1"/>
  <c r="P358" i="2" s="1"/>
  <c r="Q358" i="2" s="1"/>
  <c r="R358" i="2" s="1"/>
  <c r="J353" i="2"/>
  <c r="M353" i="2" s="1"/>
  <c r="P353" i="2" s="1"/>
  <c r="Q353" i="2" s="1"/>
  <c r="R353" i="2" s="1"/>
  <c r="J360" i="2"/>
  <c r="M360" i="2" s="1"/>
  <c r="P360" i="2" s="1"/>
  <c r="Q360" i="2" s="1"/>
  <c r="R360" i="2" s="1"/>
  <c r="P357" i="2"/>
  <c r="Q357" i="2" s="1"/>
  <c r="R357" i="2" s="1"/>
  <c r="P354" i="2"/>
  <c r="P361" i="2"/>
  <c r="V355" i="2"/>
  <c r="P359" i="2"/>
  <c r="Q356" i="2"/>
  <c r="R356" i="2" s="1"/>
  <c r="V352" i="2" l="1"/>
  <c r="X352" i="2" s="1"/>
  <c r="V358" i="2"/>
  <c r="W358" i="2" s="1"/>
  <c r="V353" i="2"/>
  <c r="X353" i="2" s="1"/>
  <c r="V356" i="2"/>
  <c r="X356" i="2" s="1"/>
  <c r="V360" i="2"/>
  <c r="V357" i="2"/>
  <c r="X357" i="2" s="1"/>
  <c r="Q361" i="2"/>
  <c r="R361" i="2" s="1"/>
  <c r="Q359" i="2"/>
  <c r="R359" i="2" s="1"/>
  <c r="Q354" i="2"/>
  <c r="R354" i="2" s="1"/>
  <c r="W355" i="2"/>
  <c r="X355" i="2"/>
  <c r="W352" i="2" l="1"/>
  <c r="X358" i="2"/>
  <c r="W353" i="2"/>
  <c r="W356" i="2"/>
  <c r="V354" i="2"/>
  <c r="W354" i="2" s="1"/>
  <c r="W357" i="2"/>
  <c r="X360" i="2"/>
  <c r="W360" i="2"/>
  <c r="V359" i="2"/>
  <c r="V361" i="2"/>
  <c r="X354" i="2" l="1"/>
  <c r="X361" i="2"/>
  <c r="W361" i="2"/>
  <c r="X359" i="2"/>
  <c r="W359" i="2"/>
  <c r="M75" i="3" s="1"/>
  <c r="AH39" i="3" s="1"/>
  <c r="H75" i="3" l="1"/>
  <c r="AC39" i="3" s="1"/>
  <c r="P75" i="3"/>
  <c r="AK39" i="3" s="1"/>
  <c r="L75" i="3"/>
  <c r="AG39" i="3" s="1"/>
  <c r="S75" i="3"/>
  <c r="AN39" i="3" s="1"/>
  <c r="M38" i="4"/>
  <c r="E364" i="2" s="1"/>
  <c r="O75" i="3"/>
  <c r="AJ39" i="3" s="1"/>
  <c r="E75" i="3"/>
  <c r="Z39" i="3" s="1"/>
  <c r="J75" i="3"/>
  <c r="AE39" i="3" s="1"/>
  <c r="N75" i="3"/>
  <c r="AI39" i="3" s="1"/>
  <c r="K75" i="3"/>
  <c r="AF39" i="3" s="1"/>
  <c r="H38" i="4"/>
  <c r="F371" i="2" s="1"/>
  <c r="Q75" i="3"/>
  <c r="AL39" i="3" s="1"/>
  <c r="C75" i="3"/>
  <c r="X39" i="3" s="1"/>
  <c r="G75" i="3"/>
  <c r="AB39" i="3" s="1"/>
  <c r="D75" i="3"/>
  <c r="Y39" i="3" s="1"/>
  <c r="F75" i="3"/>
  <c r="AA39" i="3" s="1"/>
  <c r="T75" i="3"/>
  <c r="AO39" i="3" s="1"/>
  <c r="V75" i="3"/>
  <c r="AQ39" i="3" s="1"/>
  <c r="U75" i="3"/>
  <c r="AP39" i="3" s="1"/>
  <c r="I75" i="3"/>
  <c r="AD39" i="3" s="1"/>
  <c r="R75" i="3"/>
  <c r="AM39" i="3" s="1"/>
  <c r="P38" i="4" l="1"/>
  <c r="E366" i="2" s="1"/>
  <c r="S38" i="4"/>
  <c r="E368" i="2" s="1"/>
  <c r="L38" i="4"/>
  <c r="F368" i="2" s="1"/>
  <c r="I38" i="4"/>
  <c r="F369" i="2" s="1"/>
  <c r="F38" i="4"/>
  <c r="F370" i="2" s="1"/>
  <c r="G38" i="4"/>
  <c r="F363" i="2" s="1"/>
  <c r="E38" i="4"/>
  <c r="E362" i="2" s="1"/>
  <c r="U38" i="4"/>
  <c r="E370" i="2" s="1"/>
  <c r="C38" i="4"/>
  <c r="F364" i="2" s="1"/>
  <c r="H364" i="2" s="1"/>
  <c r="K364" i="2" s="1"/>
  <c r="N364" i="2" s="1"/>
  <c r="K38" i="4"/>
  <c r="E363" i="2" s="1"/>
  <c r="O38" i="4"/>
  <c r="E365" i="2" s="1"/>
  <c r="V38" i="4"/>
  <c r="E371" i="2" s="1"/>
  <c r="G371" i="2" s="1"/>
  <c r="Q38" i="4"/>
  <c r="F362" i="2" s="1"/>
  <c r="N38" i="4"/>
  <c r="F365" i="2" s="1"/>
  <c r="D38" i="4"/>
  <c r="F366" i="2" s="1"/>
  <c r="H366" i="2" s="1"/>
  <c r="K366" i="2" s="1"/>
  <c r="N366" i="2" s="1"/>
  <c r="R38" i="4"/>
  <c r="E367" i="2" s="1"/>
  <c r="T38" i="4"/>
  <c r="E369" i="2" s="1"/>
  <c r="J38" i="4"/>
  <c r="F367" i="2" s="1"/>
  <c r="H368" i="2" l="1"/>
  <c r="K368" i="2" s="1"/>
  <c r="N368" i="2" s="1"/>
  <c r="G370" i="2"/>
  <c r="J370" i="2" s="1"/>
  <c r="M370" i="2" s="1"/>
  <c r="H365" i="2"/>
  <c r="K365" i="2" s="1"/>
  <c r="N365" i="2" s="1"/>
  <c r="G368" i="2"/>
  <c r="I368" i="2" s="1"/>
  <c r="L368" i="2" s="1"/>
  <c r="G369" i="2"/>
  <c r="J369" i="2" s="1"/>
  <c r="M369" i="2" s="1"/>
  <c r="G367" i="2"/>
  <c r="I367" i="2" s="1"/>
  <c r="L367" i="2" s="1"/>
  <c r="H362" i="2"/>
  <c r="K362" i="2" s="1"/>
  <c r="N362" i="2" s="1"/>
  <c r="G363" i="2"/>
  <c r="J363" i="2" s="1"/>
  <c r="M363" i="2" s="1"/>
  <c r="G366" i="2"/>
  <c r="I370" i="2"/>
  <c r="L370" i="2" s="1"/>
  <c r="G364" i="2"/>
  <c r="H371" i="2"/>
  <c r="K371" i="2" s="1"/>
  <c r="N371" i="2" s="1"/>
  <c r="H370" i="2"/>
  <c r="K370" i="2" s="1"/>
  <c r="N370" i="2" s="1"/>
  <c r="H367" i="2"/>
  <c r="K367" i="2" s="1"/>
  <c r="N367" i="2" s="1"/>
  <c r="G365" i="2"/>
  <c r="H369" i="2"/>
  <c r="K369" i="2" s="1"/>
  <c r="N369" i="2" s="1"/>
  <c r="J371" i="2"/>
  <c r="M371" i="2" s="1"/>
  <c r="I371" i="2"/>
  <c r="L371" i="2" s="1"/>
  <c r="G362" i="2"/>
  <c r="H363" i="2"/>
  <c r="K363" i="2" s="1"/>
  <c r="N363" i="2" s="1"/>
  <c r="I369" i="2" l="1"/>
  <c r="L369" i="2" s="1"/>
  <c r="P369" i="2" s="1"/>
  <c r="J368" i="2"/>
  <c r="M368" i="2" s="1"/>
  <c r="P368" i="2" s="1"/>
  <c r="Q368" i="2" s="1"/>
  <c r="R368" i="2" s="1"/>
  <c r="J367" i="2"/>
  <c r="M367" i="2" s="1"/>
  <c r="P367" i="2" s="1"/>
  <c r="Q367" i="2" s="1"/>
  <c r="R367" i="2" s="1"/>
  <c r="I363" i="2"/>
  <c r="L363" i="2" s="1"/>
  <c r="P363" i="2" s="1"/>
  <c r="I365" i="2"/>
  <c r="L365" i="2" s="1"/>
  <c r="J365" i="2"/>
  <c r="M365" i="2" s="1"/>
  <c r="P370" i="2"/>
  <c r="P371" i="2"/>
  <c r="J364" i="2"/>
  <c r="M364" i="2" s="1"/>
  <c r="I364" i="2"/>
  <c r="L364" i="2" s="1"/>
  <c r="I366" i="2"/>
  <c r="L366" i="2" s="1"/>
  <c r="J366" i="2"/>
  <c r="M366" i="2" s="1"/>
  <c r="J362" i="2"/>
  <c r="M362" i="2" s="1"/>
  <c r="I362" i="2"/>
  <c r="L362" i="2" s="1"/>
  <c r="V368" i="2" l="1"/>
  <c r="W368" i="2" s="1"/>
  <c r="P362" i="2"/>
  <c r="Q362" i="2" s="1"/>
  <c r="V367" i="2"/>
  <c r="W367" i="2" s="1"/>
  <c r="P364" i="2"/>
  <c r="Q364" i="2" s="1"/>
  <c r="R364" i="2" s="1"/>
  <c r="P365" i="2"/>
  <c r="Q365" i="2" s="1"/>
  <c r="R365" i="2" s="1"/>
  <c r="Q363" i="2"/>
  <c r="R363" i="2" s="1"/>
  <c r="Q370" i="2"/>
  <c r="R370" i="2" s="1"/>
  <c r="Q369" i="2"/>
  <c r="R369" i="2" s="1"/>
  <c r="P366" i="2"/>
  <c r="Q371" i="2"/>
  <c r="R371" i="2" s="1"/>
  <c r="V371" i="2" l="1"/>
  <c r="X371" i="2" s="1"/>
  <c r="X368" i="2"/>
  <c r="V364" i="2"/>
  <c r="X364" i="2" s="1"/>
  <c r="V363" i="2"/>
  <c r="X363" i="2" s="1"/>
  <c r="R362" i="2"/>
  <c r="V362" i="2"/>
  <c r="X362" i="2" s="1"/>
  <c r="X367" i="2"/>
  <c r="V369" i="2"/>
  <c r="X369" i="2" s="1"/>
  <c r="V370" i="2"/>
  <c r="V365" i="2"/>
  <c r="Q366" i="2"/>
  <c r="R366" i="2" s="1"/>
  <c r="W363" i="2"/>
  <c r="W364" i="2" l="1"/>
  <c r="W371" i="2"/>
  <c r="W369" i="2"/>
  <c r="V366" i="2"/>
  <c r="W366" i="2" s="1"/>
  <c r="W362" i="2"/>
  <c r="X365" i="2"/>
  <c r="W365" i="2"/>
  <c r="X370" i="2"/>
  <c r="W370" i="2"/>
  <c r="X366" i="2" l="1"/>
  <c r="O76" i="3" s="1"/>
  <c r="AJ40" i="3" s="1"/>
  <c r="L76" i="3"/>
  <c r="AG40" i="3" s="1"/>
  <c r="C76" i="3"/>
  <c r="X40" i="3" s="1"/>
  <c r="P76" i="3"/>
  <c r="AK40" i="3" s="1"/>
  <c r="E76" i="3"/>
  <c r="Z40" i="3" s="1"/>
  <c r="N76" i="3"/>
  <c r="AI40" i="3" s="1"/>
  <c r="M76" i="3"/>
  <c r="AH40" i="3" s="1"/>
  <c r="R76" i="3"/>
  <c r="AM40" i="3" s="1"/>
  <c r="H76" i="3"/>
  <c r="AC40" i="3" s="1"/>
  <c r="Q76" i="3"/>
  <c r="AL40" i="3" s="1"/>
  <c r="J76" i="3"/>
  <c r="AE40" i="3" s="1"/>
  <c r="V76" i="3"/>
  <c r="AQ40" i="3" s="1"/>
  <c r="F76" i="3"/>
  <c r="AA40" i="3" s="1"/>
  <c r="K76" i="3"/>
  <c r="AF40" i="3" s="1"/>
  <c r="T76" i="3"/>
  <c r="AO40" i="3" s="1"/>
  <c r="S76" i="3"/>
  <c r="AN40" i="3" s="1"/>
  <c r="G76" i="3"/>
  <c r="AB40" i="3" s="1"/>
  <c r="O39" i="4" l="1"/>
  <c r="F378" i="2" s="1"/>
  <c r="I76" i="3"/>
  <c r="AD40" i="3" s="1"/>
  <c r="U76" i="3"/>
  <c r="AP40" i="3" s="1"/>
  <c r="D76" i="3"/>
  <c r="Y40" i="3" s="1"/>
  <c r="S39" i="4"/>
  <c r="F375" i="2" s="1"/>
  <c r="V39" i="4"/>
  <c r="F380" i="2" s="1"/>
  <c r="R39" i="4"/>
  <c r="F374" i="2" s="1"/>
  <c r="T39" i="4"/>
  <c r="F376" i="2" s="1"/>
  <c r="J39" i="4"/>
  <c r="E378" i="2" s="1"/>
  <c r="G378" i="2" s="1"/>
  <c r="M39" i="4"/>
  <c r="F377" i="2" s="1"/>
  <c r="P39" i="4"/>
  <c r="F379" i="2" s="1"/>
  <c r="L39" i="4"/>
  <c r="E379" i="2" s="1"/>
  <c r="K39" i="4"/>
  <c r="F381" i="2" s="1"/>
  <c r="Q39" i="4"/>
  <c r="E381" i="2" s="1"/>
  <c r="N39" i="4"/>
  <c r="E380" i="2" s="1"/>
  <c r="C39" i="4"/>
  <c r="E372" i="2" s="1"/>
  <c r="G39" i="4"/>
  <c r="E375" i="2" s="1"/>
  <c r="G375" i="2" s="1"/>
  <c r="F39" i="4"/>
  <c r="E374" i="2" s="1"/>
  <c r="H39" i="4"/>
  <c r="E376" i="2" s="1"/>
  <c r="E39" i="4"/>
  <c r="F373" i="2" s="1"/>
  <c r="U39" i="4" l="1"/>
  <c r="F372" i="2" s="1"/>
  <c r="G372" i="2" s="1"/>
  <c r="J372" i="2" s="1"/>
  <c r="M372" i="2" s="1"/>
  <c r="I39" i="4"/>
  <c r="E377" i="2" s="1"/>
  <c r="G377" i="2" s="1"/>
  <c r="D39" i="4"/>
  <c r="E373" i="2" s="1"/>
  <c r="G373" i="2" s="1"/>
  <c r="I373" i="2" s="1"/>
  <c r="L373" i="2" s="1"/>
  <c r="G380" i="2"/>
  <c r="J380" i="2" s="1"/>
  <c r="M380" i="2" s="1"/>
  <c r="H379" i="2"/>
  <c r="K379" i="2" s="1"/>
  <c r="N379" i="2" s="1"/>
  <c r="H381" i="2"/>
  <c r="K381" i="2" s="1"/>
  <c r="N381" i="2" s="1"/>
  <c r="H374" i="2"/>
  <c r="K374" i="2" s="1"/>
  <c r="N374" i="2" s="1"/>
  <c r="G381" i="2"/>
  <c r="J381" i="2" s="1"/>
  <c r="M381" i="2" s="1"/>
  <c r="H376" i="2"/>
  <c r="K376" i="2" s="1"/>
  <c r="N376" i="2" s="1"/>
  <c r="H378" i="2"/>
  <c r="K378" i="2" s="1"/>
  <c r="N378" i="2" s="1"/>
  <c r="G374" i="2"/>
  <c r="G379" i="2"/>
  <c r="H380" i="2"/>
  <c r="K380" i="2" s="1"/>
  <c r="N380" i="2" s="1"/>
  <c r="G376" i="2"/>
  <c r="J375" i="2"/>
  <c r="M375" i="2" s="1"/>
  <c r="I375" i="2"/>
  <c r="L375" i="2" s="1"/>
  <c r="I378" i="2"/>
  <c r="L378" i="2" s="1"/>
  <c r="J378" i="2"/>
  <c r="M378" i="2" s="1"/>
  <c r="H372" i="2"/>
  <c r="K372" i="2" s="1"/>
  <c r="N372" i="2" s="1"/>
  <c r="H375" i="2"/>
  <c r="K375" i="2" s="1"/>
  <c r="N375" i="2" s="1"/>
  <c r="H373" i="2" l="1"/>
  <c r="K373" i="2" s="1"/>
  <c r="N373" i="2" s="1"/>
  <c r="H377" i="2"/>
  <c r="K377" i="2" s="1"/>
  <c r="N377" i="2" s="1"/>
  <c r="I380" i="2"/>
  <c r="L380" i="2" s="1"/>
  <c r="P380" i="2" s="1"/>
  <c r="Q380" i="2" s="1"/>
  <c r="R380" i="2" s="1"/>
  <c r="J373" i="2"/>
  <c r="M373" i="2" s="1"/>
  <c r="I372" i="2"/>
  <c r="L372" i="2" s="1"/>
  <c r="P372" i="2" s="1"/>
  <c r="I381" i="2"/>
  <c r="L381" i="2" s="1"/>
  <c r="P381" i="2" s="1"/>
  <c r="Q381" i="2" s="1"/>
  <c r="R381" i="2" s="1"/>
  <c r="P378" i="2"/>
  <c r="Q378" i="2" s="1"/>
  <c r="R378" i="2" s="1"/>
  <c r="P375" i="2"/>
  <c r="Q375" i="2" s="1"/>
  <c r="R375" i="2" s="1"/>
  <c r="J376" i="2"/>
  <c r="M376" i="2" s="1"/>
  <c r="I376" i="2"/>
  <c r="L376" i="2" s="1"/>
  <c r="J377" i="2"/>
  <c r="M377" i="2" s="1"/>
  <c r="I377" i="2"/>
  <c r="L377" i="2" s="1"/>
  <c r="J374" i="2"/>
  <c r="M374" i="2" s="1"/>
  <c r="I374" i="2"/>
  <c r="L374" i="2" s="1"/>
  <c r="I379" i="2"/>
  <c r="L379" i="2" s="1"/>
  <c r="J379" i="2"/>
  <c r="M379" i="2" s="1"/>
  <c r="P373" i="2" l="1"/>
  <c r="Q373" i="2" s="1"/>
  <c r="R373" i="2" s="1"/>
  <c r="V375" i="2"/>
  <c r="W375" i="2" s="1"/>
  <c r="V380" i="2"/>
  <c r="X380" i="2" s="1"/>
  <c r="P377" i="2"/>
  <c r="Q377" i="2" s="1"/>
  <c r="R377" i="2" s="1"/>
  <c r="V381" i="2"/>
  <c r="X381" i="2" s="1"/>
  <c r="V373" i="2"/>
  <c r="X373" i="2" s="1"/>
  <c r="P374" i="2"/>
  <c r="Q374" i="2" s="1"/>
  <c r="V378" i="2"/>
  <c r="X378" i="2" s="1"/>
  <c r="P376" i="2"/>
  <c r="Q372" i="2"/>
  <c r="R372" i="2" s="1"/>
  <c r="P379" i="2"/>
  <c r="V372" i="2" l="1"/>
  <c r="X372" i="2" s="1"/>
  <c r="X375" i="2"/>
  <c r="W373" i="2"/>
  <c r="W380" i="2"/>
  <c r="W381" i="2"/>
  <c r="R374" i="2"/>
  <c r="V374" i="2"/>
  <c r="X374" i="2" s="1"/>
  <c r="W378" i="2"/>
  <c r="V377" i="2"/>
  <c r="Q376" i="2"/>
  <c r="R376" i="2" s="1"/>
  <c r="Q379" i="2"/>
  <c r="R379" i="2" s="1"/>
  <c r="W372" i="2" l="1"/>
  <c r="V379" i="2"/>
  <c r="X379" i="2" s="1"/>
  <c r="W374" i="2"/>
  <c r="V376" i="2"/>
  <c r="X376" i="2" s="1"/>
  <c r="X377" i="2"/>
  <c r="W377" i="2"/>
  <c r="W379" i="2" l="1"/>
  <c r="R10" i="5" s="1"/>
  <c r="W376" i="2"/>
  <c r="D77" i="3"/>
  <c r="Y41" i="3" s="1"/>
  <c r="V77" i="3" l="1"/>
  <c r="AQ41" i="3" s="1"/>
  <c r="C5" i="5"/>
  <c r="Q77" i="3"/>
  <c r="AL41" i="3" s="1"/>
  <c r="G20" i="5"/>
  <c r="F77" i="3"/>
  <c r="AA41" i="3" s="1"/>
  <c r="L14" i="5"/>
  <c r="V8" i="5"/>
  <c r="C4" i="5"/>
  <c r="C77" i="3"/>
  <c r="X41" i="3" s="1"/>
  <c r="P77" i="3"/>
  <c r="AK41" i="3" s="1"/>
  <c r="O77" i="3"/>
  <c r="AJ41" i="3" s="1"/>
  <c r="S20" i="5"/>
  <c r="F16" i="5"/>
  <c r="F15" i="5"/>
  <c r="L13" i="5"/>
  <c r="J15" i="5"/>
  <c r="O21" i="5"/>
  <c r="O14" i="5"/>
  <c r="V10" i="5"/>
  <c r="E8" i="5"/>
  <c r="D7" i="5"/>
  <c r="H21" i="5"/>
  <c r="G14" i="5"/>
  <c r="G13" i="5"/>
  <c r="M22" i="5"/>
  <c r="S11" i="5"/>
  <c r="T5" i="5"/>
  <c r="P8" i="5"/>
  <c r="U11" i="5"/>
  <c r="V17" i="5"/>
  <c r="H20" i="5"/>
  <c r="V13" i="5"/>
  <c r="N22" i="5"/>
  <c r="K19" i="5"/>
  <c r="E22" i="5"/>
  <c r="P10" i="5"/>
  <c r="Q16" i="5"/>
  <c r="Q22" i="5"/>
  <c r="L20" i="5"/>
  <c r="U17" i="5"/>
  <c r="R16" i="5"/>
  <c r="E12" i="5"/>
  <c r="K4" i="5"/>
  <c r="U3" i="5"/>
  <c r="U22" i="5"/>
  <c r="U12" i="5"/>
  <c r="J21" i="5"/>
  <c r="U8" i="5"/>
  <c r="O5" i="5"/>
  <c r="N8" i="5"/>
  <c r="U19" i="5"/>
  <c r="S22" i="5"/>
  <c r="N20" i="5"/>
  <c r="M6" i="5"/>
  <c r="M19" i="5"/>
  <c r="L11" i="5"/>
  <c r="J16" i="5"/>
  <c r="P6" i="5"/>
  <c r="U18" i="5"/>
  <c r="U10" i="5"/>
  <c r="N16" i="5"/>
  <c r="O17" i="5"/>
  <c r="L18" i="5"/>
  <c r="C13" i="5"/>
  <c r="P19" i="5"/>
  <c r="E13" i="5"/>
  <c r="F14" i="5"/>
  <c r="J18" i="5"/>
  <c r="G11" i="5"/>
  <c r="H3" i="5"/>
  <c r="U7" i="5"/>
  <c r="V18" i="5"/>
  <c r="F5" i="5"/>
  <c r="T13" i="5"/>
  <c r="P9" i="5"/>
  <c r="T8" i="5"/>
  <c r="E6" i="5"/>
  <c r="K18" i="5"/>
  <c r="M3" i="5"/>
  <c r="J4" i="5"/>
  <c r="K12" i="5"/>
  <c r="O11" i="5"/>
  <c r="U9" i="5"/>
  <c r="G5" i="5"/>
  <c r="G17" i="5"/>
  <c r="V6" i="5"/>
  <c r="G19" i="5"/>
  <c r="T11" i="5"/>
  <c r="I5" i="5"/>
  <c r="J12" i="5"/>
  <c r="Q15" i="5"/>
  <c r="Q11" i="5"/>
  <c r="Q10" i="5"/>
  <c r="K6" i="5"/>
  <c r="I4" i="5"/>
  <c r="I16" i="5"/>
  <c r="F17" i="5"/>
  <c r="T9" i="5"/>
  <c r="E9" i="5"/>
  <c r="R4" i="5"/>
  <c r="S6" i="5"/>
  <c r="S18" i="5"/>
  <c r="M15" i="5"/>
  <c r="I14" i="5"/>
  <c r="T7" i="5"/>
  <c r="G6" i="5"/>
  <c r="E21" i="5"/>
  <c r="P15" i="5"/>
  <c r="M16" i="5"/>
  <c r="K22" i="5"/>
  <c r="L15" i="5"/>
  <c r="O10" i="5"/>
  <c r="E14" i="5"/>
  <c r="L17" i="5"/>
  <c r="P12" i="5"/>
  <c r="N4" i="5"/>
  <c r="J8" i="5"/>
  <c r="K21" i="5"/>
  <c r="H4" i="5"/>
  <c r="M8" i="5"/>
  <c r="F22" i="5"/>
  <c r="U13" i="5"/>
  <c r="V15" i="5"/>
  <c r="J19" i="5"/>
  <c r="D16" i="5"/>
  <c r="D3" i="5"/>
  <c r="H10" i="5"/>
  <c r="H15" i="5"/>
  <c r="M10" i="5"/>
  <c r="P22" i="5"/>
  <c r="D12" i="5"/>
  <c r="D19" i="5"/>
  <c r="R12" i="5"/>
  <c r="G18" i="5"/>
  <c r="H19" i="5"/>
  <c r="D8" i="5"/>
  <c r="I8" i="5"/>
  <c r="G21" i="5"/>
  <c r="I3" i="5"/>
  <c r="D6" i="5"/>
  <c r="J20" i="5"/>
  <c r="H9" i="5"/>
  <c r="R9" i="5"/>
  <c r="I18" i="5"/>
  <c r="F19" i="5"/>
  <c r="F8" i="5"/>
  <c r="F7" i="5"/>
  <c r="L5" i="5"/>
  <c r="M12" i="5"/>
  <c r="O8" i="5"/>
  <c r="M17" i="5"/>
  <c r="V19" i="5"/>
  <c r="L21" i="5"/>
  <c r="G8" i="5"/>
  <c r="U16" i="5"/>
  <c r="J3" i="5"/>
  <c r="R8" i="5"/>
  <c r="R7" i="5"/>
  <c r="K7" i="5"/>
  <c r="S21" i="5"/>
  <c r="N15" i="5"/>
  <c r="O16" i="5"/>
  <c r="V9" i="5"/>
  <c r="G9" i="5"/>
  <c r="M7" i="5"/>
  <c r="I13" i="5"/>
  <c r="E11" i="5"/>
  <c r="K3" i="5"/>
  <c r="V3" i="5"/>
  <c r="D17" i="5"/>
  <c r="D10" i="5"/>
  <c r="K14" i="5"/>
  <c r="V21" i="5"/>
  <c r="H5" i="5"/>
  <c r="K8" i="5"/>
  <c r="R13" i="5"/>
  <c r="L10" i="5"/>
  <c r="T22" i="5"/>
  <c r="Q19" i="5"/>
  <c r="S3" i="5"/>
  <c r="K5" i="5"/>
  <c r="N12" i="5"/>
  <c r="U15" i="5"/>
  <c r="O13" i="5"/>
  <c r="O12" i="5"/>
  <c r="O6" i="5"/>
  <c r="O7" i="5"/>
  <c r="I21" i="5"/>
  <c r="M9" i="5"/>
  <c r="T3" i="5"/>
  <c r="G3" i="5"/>
  <c r="U5" i="5"/>
  <c r="L4" i="5"/>
  <c r="I11" i="5"/>
  <c r="R21" i="5"/>
  <c r="N18" i="5"/>
  <c r="N21" i="5"/>
  <c r="E18" i="5"/>
  <c r="R14" i="5"/>
  <c r="L9" i="5"/>
  <c r="Q21" i="5"/>
  <c r="U20" i="5"/>
  <c r="T21" i="5"/>
  <c r="L16" i="5"/>
  <c r="I17" i="5"/>
  <c r="R19" i="5"/>
  <c r="Q6" i="5"/>
  <c r="V7" i="5"/>
  <c r="T10" i="5"/>
  <c r="J7" i="5"/>
  <c r="E10" i="5"/>
  <c r="L19" i="5"/>
  <c r="K16" i="5"/>
  <c r="H17" i="5"/>
  <c r="E77" i="3"/>
  <c r="Z41" i="3" s="1"/>
  <c r="R77" i="3"/>
  <c r="AM41" i="3" s="1"/>
  <c r="S77" i="3"/>
  <c r="AN41" i="3" s="1"/>
  <c r="M77" i="3"/>
  <c r="AH41" i="3" s="1"/>
  <c r="Q12" i="5"/>
  <c r="S16" i="5"/>
  <c r="P13" i="5"/>
  <c r="T14" i="5"/>
  <c r="J17" i="5"/>
  <c r="F21" i="5"/>
  <c r="N5" i="5"/>
  <c r="J11" i="5"/>
  <c r="U4" i="5"/>
  <c r="P7" i="5"/>
  <c r="T19" i="5"/>
  <c r="G15" i="5"/>
  <c r="D13" i="5"/>
  <c r="Q9" i="5"/>
  <c r="L7" i="5"/>
  <c r="G10" i="5"/>
  <c r="P3" i="5"/>
  <c r="Q14" i="5"/>
  <c r="R15" i="5"/>
  <c r="F11" i="5"/>
  <c r="D18" i="5"/>
  <c r="M20" i="5"/>
  <c r="Q8" i="5"/>
  <c r="I22" i="5"/>
  <c r="M5" i="5"/>
  <c r="N6" i="5"/>
  <c r="E4" i="5"/>
  <c r="D14" i="5"/>
  <c r="E15" i="5"/>
  <c r="N11" i="5"/>
  <c r="J5" i="5"/>
  <c r="E20" i="5"/>
  <c r="G12" i="5"/>
  <c r="H13" i="5"/>
  <c r="V12" i="5"/>
  <c r="J9" i="5"/>
  <c r="Q3" i="5"/>
  <c r="J22" i="5"/>
  <c r="U14" i="5"/>
  <c r="P17" i="5"/>
  <c r="S9" i="5"/>
  <c r="M14" i="5"/>
  <c r="H7" i="5"/>
  <c r="L6" i="5"/>
  <c r="E17" i="5"/>
  <c r="E19" i="5"/>
  <c r="F20" i="5"/>
  <c r="D5" i="5"/>
  <c r="Q7" i="5"/>
  <c r="K15" i="5"/>
  <c r="N13" i="5"/>
  <c r="N9" i="5"/>
  <c r="H16" i="5"/>
  <c r="N10" i="5"/>
  <c r="S10" i="5"/>
  <c r="F9" i="5"/>
  <c r="I19" i="5"/>
  <c r="G4" i="5"/>
  <c r="G16" i="5"/>
  <c r="T18" i="5"/>
  <c r="Q18" i="5"/>
  <c r="E7" i="5"/>
  <c r="J14" i="5"/>
  <c r="Q4" i="5"/>
  <c r="R5" i="5"/>
  <c r="N3" i="5"/>
  <c r="Q13" i="5"/>
  <c r="S7" i="5"/>
  <c r="Q20" i="5"/>
  <c r="E3" i="5"/>
  <c r="F4" i="5"/>
  <c r="H18" i="5"/>
  <c r="G22" i="5"/>
  <c r="S17" i="5"/>
  <c r="S5" i="5"/>
  <c r="K20" i="5"/>
  <c r="D22" i="5"/>
  <c r="V20" i="5"/>
  <c r="I7" i="5"/>
  <c r="D11" i="5"/>
  <c r="L77" i="3"/>
  <c r="AG41" i="3" s="1"/>
  <c r="I77" i="3"/>
  <c r="AD41" i="3" s="1"/>
  <c r="K77" i="3"/>
  <c r="AF41" i="3" s="1"/>
  <c r="U77" i="3"/>
  <c r="AP41" i="3" s="1"/>
  <c r="C11" i="5"/>
  <c r="T4" i="5"/>
  <c r="T15" i="5"/>
  <c r="O18" i="5"/>
  <c r="I15" i="5"/>
  <c r="O22" i="5"/>
  <c r="O4" i="5"/>
  <c r="V4" i="5"/>
  <c r="S13" i="5"/>
  <c r="F13" i="5"/>
  <c r="F3" i="5"/>
  <c r="M11" i="5"/>
  <c r="V14" i="5"/>
  <c r="D15" i="5"/>
  <c r="U6" i="5"/>
  <c r="N7" i="5"/>
  <c r="P4" i="5"/>
  <c r="P21" i="5"/>
  <c r="L22" i="5"/>
  <c r="R6" i="5"/>
  <c r="R17" i="5"/>
  <c r="F12" i="5"/>
  <c r="T12" i="5"/>
  <c r="R3" i="5"/>
  <c r="S4" i="5"/>
  <c r="T6" i="5"/>
  <c r="I12" i="5"/>
  <c r="J13" i="5"/>
  <c r="M18" i="5"/>
  <c r="S15" i="5"/>
  <c r="N19" i="5"/>
  <c r="K9" i="5"/>
  <c r="I6" i="5"/>
  <c r="H6" i="5"/>
  <c r="H11" i="5"/>
  <c r="L3" i="5"/>
  <c r="I10" i="5"/>
  <c r="O9" i="5"/>
  <c r="D9" i="5"/>
  <c r="T17" i="5"/>
  <c r="K17" i="5"/>
  <c r="R22" i="5"/>
  <c r="T16" i="5"/>
  <c r="S8" i="5"/>
  <c r="Q5" i="5"/>
  <c r="L8" i="5"/>
  <c r="V5" i="5"/>
  <c r="H14" i="5"/>
  <c r="V16" i="5"/>
  <c r="D20" i="5"/>
  <c r="M4" i="5"/>
  <c r="F18" i="5"/>
  <c r="K10" i="5"/>
  <c r="J6" i="5"/>
  <c r="K13" i="5"/>
  <c r="R11" i="5"/>
  <c r="P20" i="5"/>
  <c r="O3" i="5"/>
  <c r="I20" i="5"/>
  <c r="P14" i="5"/>
  <c r="H12" i="5"/>
  <c r="M21" i="5"/>
  <c r="O20" i="5"/>
  <c r="R20" i="5"/>
  <c r="P18" i="5"/>
  <c r="S12" i="5"/>
  <c r="P11" i="5"/>
  <c r="S14" i="5"/>
  <c r="O19" i="5"/>
  <c r="P5" i="5"/>
  <c r="D21" i="5"/>
  <c r="H22" i="5"/>
  <c r="E16" i="5"/>
  <c r="N17" i="5"/>
  <c r="V11" i="5"/>
  <c r="F10" i="5"/>
  <c r="C18" i="5"/>
  <c r="C14" i="5"/>
  <c r="C15" i="5"/>
  <c r="C6" i="5"/>
  <c r="C17" i="5"/>
  <c r="C8" i="5"/>
  <c r="C16" i="5"/>
  <c r="C19" i="5"/>
  <c r="C20" i="5"/>
  <c r="C12" i="5"/>
  <c r="C7" i="5"/>
  <c r="C9" i="5"/>
  <c r="C10" i="5"/>
  <c r="C21" i="5"/>
  <c r="T77" i="3"/>
  <c r="J77" i="3"/>
  <c r="N77" i="3"/>
  <c r="G77" i="3"/>
  <c r="C22" i="5"/>
  <c r="H77" i="3"/>
  <c r="AC41" i="3" s="1"/>
  <c r="L78" i="3"/>
  <c r="L82" i="3"/>
  <c r="L81" i="3"/>
  <c r="L83" i="3"/>
  <c r="O78" i="3"/>
  <c r="O83" i="3"/>
  <c r="O82" i="3"/>
  <c r="O81" i="3"/>
  <c r="E78" i="3"/>
  <c r="E81" i="3"/>
  <c r="E83" i="3"/>
  <c r="E82" i="3"/>
  <c r="C82" i="3"/>
  <c r="C81" i="3"/>
  <c r="C83" i="3"/>
  <c r="C78" i="3"/>
  <c r="R78" i="3"/>
  <c r="R83" i="3"/>
  <c r="R81" i="3"/>
  <c r="R82" i="3"/>
  <c r="Q78" i="3"/>
  <c r="Q83" i="3"/>
  <c r="Q81" i="3"/>
  <c r="Q82" i="3"/>
  <c r="S78" i="3"/>
  <c r="S81" i="3"/>
  <c r="S82" i="3"/>
  <c r="S83" i="3"/>
  <c r="F78" i="3"/>
  <c r="F83" i="3"/>
  <c r="F82" i="3"/>
  <c r="F81" i="3"/>
  <c r="U78" i="3"/>
  <c r="U81" i="3"/>
  <c r="U83" i="3"/>
  <c r="U82" i="3"/>
  <c r="I78" i="3"/>
  <c r="I83" i="3"/>
  <c r="I81" i="3"/>
  <c r="I82" i="3"/>
  <c r="M78" i="3"/>
  <c r="M83" i="3"/>
  <c r="M81" i="3"/>
  <c r="M82" i="3"/>
  <c r="V78" i="3"/>
  <c r="V83" i="3"/>
  <c r="V81" i="3"/>
  <c r="V82" i="3"/>
  <c r="D78" i="3"/>
  <c r="D82" i="3"/>
  <c r="D83" i="3"/>
  <c r="D81" i="3"/>
  <c r="P78" i="3"/>
  <c r="P81" i="3"/>
  <c r="P82" i="3"/>
  <c r="P83" i="3"/>
  <c r="K78" i="3"/>
  <c r="K83" i="3"/>
  <c r="K82" i="3"/>
  <c r="K81" i="3"/>
  <c r="N83" i="3" l="1"/>
  <c r="AI41" i="3"/>
  <c r="G83" i="3"/>
  <c r="AB41" i="3"/>
  <c r="J83" i="3"/>
  <c r="AE41" i="3"/>
  <c r="T82" i="3"/>
  <c r="AO41" i="3"/>
  <c r="J78" i="3"/>
  <c r="J81" i="3"/>
  <c r="N78" i="3"/>
  <c r="G82" i="3"/>
  <c r="J82" i="3"/>
  <c r="T83" i="3"/>
  <c r="G81" i="3"/>
  <c r="T78" i="3"/>
  <c r="T84" i="3" s="1"/>
  <c r="G78" i="3"/>
  <c r="G84" i="3" s="1"/>
  <c r="N82" i="3"/>
  <c r="T81" i="3"/>
  <c r="N81" i="3"/>
  <c r="H81" i="3"/>
  <c r="H78" i="3"/>
  <c r="H83" i="3"/>
  <c r="H82" i="3"/>
  <c r="K84" i="3"/>
  <c r="F84" i="3"/>
  <c r="P84" i="3"/>
  <c r="M84" i="3"/>
  <c r="I84" i="3"/>
  <c r="S84" i="3"/>
  <c r="Q84" i="3"/>
  <c r="C84" i="3"/>
  <c r="D84" i="3"/>
  <c r="O84" i="3"/>
  <c r="N84" i="3"/>
  <c r="V84" i="3"/>
  <c r="J84" i="3"/>
  <c r="U84" i="3"/>
  <c r="R84" i="3"/>
  <c r="E84" i="3"/>
  <c r="L84" i="3"/>
  <c r="C79" i="3" l="1"/>
  <c r="F79" i="3"/>
  <c r="R79" i="3"/>
  <c r="T79" i="3"/>
  <c r="L79" i="3"/>
  <c r="N79" i="3"/>
  <c r="J79" i="3"/>
  <c r="S79" i="3"/>
  <c r="U79" i="3"/>
  <c r="O79" i="3"/>
  <c r="M79" i="3"/>
  <c r="K79" i="3"/>
  <c r="E79" i="3"/>
  <c r="V79" i="3"/>
  <c r="D79" i="3"/>
  <c r="Q79" i="3"/>
  <c r="G79" i="3"/>
  <c r="I79" i="3"/>
  <c r="P79" i="3"/>
  <c r="H84" i="3"/>
  <c r="H79" i="3"/>
  <c r="C16" i="6" l="1"/>
  <c r="G12" i="6"/>
  <c r="C5" i="6"/>
  <c r="H9" i="6"/>
  <c r="E10" i="6"/>
  <c r="H19" i="6"/>
  <c r="F18" i="6"/>
  <c r="G18" i="6"/>
  <c r="C9" i="6"/>
  <c r="H10" i="6"/>
  <c r="C6" i="6"/>
  <c r="E3" i="6"/>
  <c r="H21" i="6"/>
  <c r="G8" i="6"/>
  <c r="E18" i="6"/>
  <c r="H18" i="6"/>
  <c r="C18" i="6"/>
  <c r="E5" i="6"/>
  <c r="E17" i="6"/>
  <c r="G3" i="6"/>
  <c r="C12" i="6"/>
  <c r="C20" i="6"/>
  <c r="F21" i="6"/>
  <c r="G7" i="6"/>
  <c r="G14" i="6"/>
  <c r="G11" i="6"/>
  <c r="C13" i="6"/>
  <c r="F14" i="6"/>
  <c r="G5" i="6"/>
  <c r="F10" i="6"/>
  <c r="E19" i="6"/>
  <c r="F6" i="6"/>
  <c r="H22" i="6"/>
  <c r="E21" i="6"/>
  <c r="F5" i="6"/>
  <c r="G6" i="6"/>
  <c r="H6" i="6"/>
  <c r="E14" i="6"/>
  <c r="F4" i="6"/>
  <c r="G20" i="6"/>
  <c r="E22" i="6"/>
  <c r="H12" i="6"/>
  <c r="E6" i="6"/>
  <c r="E13" i="6"/>
  <c r="G10" i="6"/>
  <c r="H13" i="6"/>
  <c r="G22" i="6"/>
  <c r="F7" i="6"/>
  <c r="F11" i="6"/>
  <c r="G13" i="6"/>
  <c r="C22" i="6"/>
  <c r="C10" i="6"/>
  <c r="F22" i="6"/>
  <c r="H5" i="6"/>
  <c r="F9" i="6"/>
  <c r="E12" i="6"/>
  <c r="F12" i="6"/>
  <c r="H7" i="6"/>
  <c r="E7" i="6"/>
  <c r="C21" i="6"/>
  <c r="F19" i="6"/>
  <c r="G17" i="6"/>
  <c r="F3" i="6"/>
  <c r="C17" i="6"/>
  <c r="E15" i="6"/>
  <c r="E8" i="6"/>
  <c r="C7" i="6"/>
  <c r="F13" i="6"/>
  <c r="C14" i="6"/>
  <c r="C15" i="6"/>
  <c r="E20" i="6"/>
  <c r="F17" i="6"/>
  <c r="H11" i="6"/>
  <c r="H16" i="6"/>
  <c r="G4" i="6"/>
  <c r="E16" i="6"/>
  <c r="H14" i="6"/>
  <c r="C3" i="6"/>
  <c r="H3" i="6"/>
  <c r="G9" i="6"/>
  <c r="G16" i="6"/>
  <c r="G19" i="6"/>
  <c r="H4" i="6"/>
  <c r="F16" i="6"/>
  <c r="C4" i="6"/>
  <c r="F15" i="6"/>
  <c r="F8" i="6"/>
  <c r="G15" i="6"/>
  <c r="C19" i="6"/>
  <c r="H17" i="6"/>
  <c r="E11" i="6"/>
  <c r="E4" i="6"/>
  <c r="F20" i="6"/>
  <c r="G21" i="6"/>
  <c r="H8" i="6"/>
  <c r="C11" i="6"/>
  <c r="C8" i="6"/>
  <c r="E9" i="6"/>
  <c r="H15" i="6"/>
  <c r="H20" i="6"/>
  <c r="D3" i="6" l="1"/>
  <c r="D18" i="6"/>
  <c r="D7" i="6"/>
  <c r="D12" i="6"/>
  <c r="D6" i="6"/>
  <c r="D10" i="6"/>
  <c r="D22" i="6"/>
  <c r="D5" i="6"/>
  <c r="D14" i="6"/>
  <c r="D11" i="6"/>
  <c r="D17" i="6"/>
  <c r="D21" i="6"/>
  <c r="D13" i="6"/>
  <c r="D9" i="6"/>
  <c r="D20" i="6"/>
  <c r="D8" i="6"/>
  <c r="D16" i="6"/>
  <c r="D19" i="6"/>
  <c r="D15" i="6"/>
  <c r="D4" i="6"/>
</calcChain>
</file>

<file path=xl/sharedStrings.xml><?xml version="1.0" encoding="utf-8"?>
<sst xmlns="http://schemas.openxmlformats.org/spreadsheetml/2006/main" count="1028" uniqueCount="53">
  <si>
    <t>Manchester United</t>
  </si>
  <si>
    <t>Leicester City</t>
  </si>
  <si>
    <t>QPR</t>
  </si>
  <si>
    <t>Stoke City</t>
  </si>
  <si>
    <t>West Bromwich Albion</t>
  </si>
  <si>
    <t>West Ham United</t>
  </si>
  <si>
    <t>Arsenal</t>
  </si>
  <si>
    <t>Liverpool</t>
  </si>
  <si>
    <t>Newcastle United</t>
  </si>
  <si>
    <t>Burnley</t>
  </si>
  <si>
    <t>Aston Villa</t>
  </si>
  <si>
    <t>Chelsea</t>
  </si>
  <si>
    <t>Crystal Palace</t>
  </si>
  <si>
    <t>Southampton</t>
  </si>
  <si>
    <t>Swansea City</t>
  </si>
  <si>
    <t>Everton</t>
  </si>
  <si>
    <t>Hull City</t>
  </si>
  <si>
    <t>Sunderland</t>
  </si>
  <si>
    <t>Tottenham Hotspur</t>
  </si>
  <si>
    <t>Manchester City</t>
  </si>
  <si>
    <t>Home Team</t>
  </si>
  <si>
    <t>Away Team</t>
  </si>
  <si>
    <t>H Form</t>
  </si>
  <si>
    <t>A Form</t>
  </si>
  <si>
    <t>2013/14</t>
  </si>
  <si>
    <t>S</t>
  </si>
  <si>
    <t>M</t>
  </si>
  <si>
    <t>2014/15</t>
  </si>
  <si>
    <t>H Match</t>
  </si>
  <si>
    <t>A Match</t>
  </si>
  <si>
    <t>H Odd</t>
  </si>
  <si>
    <t>D Odd</t>
  </si>
  <si>
    <t>A Odd</t>
  </si>
  <si>
    <t>Rand</t>
  </si>
  <si>
    <t>Res</t>
  </si>
  <si>
    <t>H/A</t>
  </si>
  <si>
    <t>A/H</t>
  </si>
  <si>
    <t>C1</t>
  </si>
  <si>
    <t>C3</t>
  </si>
  <si>
    <t>C2</t>
  </si>
  <si>
    <t>H Coeff</t>
  </si>
  <si>
    <t>D Coeff</t>
  </si>
  <si>
    <t>A Coeff</t>
  </si>
  <si>
    <t>H Pts</t>
  </si>
  <si>
    <t>A Pts</t>
  </si>
  <si>
    <t>TOTAL</t>
  </si>
  <si>
    <t>POS</t>
  </si>
  <si>
    <t>Pos</t>
  </si>
  <si>
    <t>Team</t>
  </si>
  <si>
    <t>W</t>
  </si>
  <si>
    <t>D</t>
  </si>
  <si>
    <t>L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</si>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</sst>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Eras Light ITC"/>
      <family val="2"/>
    </font>
    <font>
      <sz val="11"/>
      <color theme="1"/>
      <name val="Eras Light ITC"/>
      <family val="2"/>
    </font>
    <font>
      <sz val="14"/>
      <color theme="1"/>
      <name val="Eras Light ITC"/>
      <family val="2"/>
    </font>
    <font>
      <b/>
      <sz val="14"/>
      <color theme="1"/>
      <name val="Eras Light ITC"/>
      <family val="2"/>
    </font>
    <font>
      <b/>
      <sz val="14"/>
      <color theme="0"/>
      <name val="Eras Light ITC"/>
      <family val="2"/>
    </font>
    <font>
      <b/>
      <sz val="14"/>
      <color theme="8" tint="0.59999389629810485"/>
      <name val="Eras Light ITC"/>
      <family val="2"/>
    </font>
    <font>
      <b/>
      <sz val="14"/>
      <color rgb="FF0070C0"/>
      <name val="Eras Light ITC"/>
      <family val="2"/>
    </font>
    <font>
      <b/>
      <sz val="14"/>
      <color rgb="FF002060"/>
      <name val="Eras Light ITC"/>
      <family val="2"/>
    </font>
    <font>
      <b/>
      <sz val="14"/>
      <color theme="3" tint="0.59999389629810485"/>
      <name val="Eras Light ITC"/>
      <family val="2"/>
    </font>
    <font>
      <sz val="14"/>
      <color theme="0" tint="-0.14999847407452621"/>
      <name val="Eras Light ITC"/>
      <family val="2"/>
    </font>
    <font>
      <b/>
      <sz val="20"/>
      <color theme="1"/>
      <name val="Eras Light ITC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49" fontId="1" fillId="0" borderId="0" xfId="0" applyNumberFormat="1" applyFont="1"/>
    <xf numFmtId="49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49" fontId="1" fillId="2" borderId="1" xfId="0" applyNumberFormat="1" applyFont="1" applyFill="1" applyBorder="1"/>
    <xf numFmtId="1" fontId="1" fillId="2" borderId="1" xfId="0" applyNumberFormat="1" applyFont="1" applyFill="1" applyBorder="1"/>
    <xf numFmtId="49" fontId="1" fillId="3" borderId="1" xfId="0" applyNumberFormat="1" applyFont="1" applyFill="1" applyBorder="1"/>
    <xf numFmtId="1" fontId="1" fillId="3" borderId="1" xfId="0" applyNumberFormat="1" applyFont="1" applyFill="1" applyBorder="1"/>
    <xf numFmtId="2" fontId="0" fillId="0" borderId="1" xfId="0" applyNumberFormat="1" applyBorder="1"/>
    <xf numFmtId="0" fontId="0" fillId="2" borderId="1" xfId="0" applyFill="1" applyBorder="1"/>
    <xf numFmtId="1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17" borderId="0" xfId="0" applyFont="1" applyFill="1"/>
    <xf numFmtId="0" fontId="5" fillId="17" borderId="0" xfId="0" applyFont="1" applyFill="1"/>
    <xf numFmtId="0" fontId="5" fillId="0" borderId="1" xfId="0" applyFont="1" applyBorder="1"/>
    <xf numFmtId="0" fontId="5" fillId="0" borderId="0" xfId="0" applyFont="1"/>
    <xf numFmtId="0" fontId="4" fillId="15" borderId="1" xfId="0" applyFont="1" applyFill="1" applyBorder="1"/>
    <xf numFmtId="0" fontId="4" fillId="0" borderId="0" xfId="0" applyFont="1"/>
    <xf numFmtId="0" fontId="4" fillId="13" borderId="1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4" fillId="16" borderId="1" xfId="0" applyFont="1" applyFill="1" applyBorder="1"/>
    <xf numFmtId="0" fontId="4" fillId="14" borderId="1" xfId="0" applyFont="1" applyFill="1" applyBorder="1"/>
    <xf numFmtId="2" fontId="6" fillId="4" borderId="1" xfId="0" applyNumberFormat="1" applyFont="1" applyFill="1" applyBorder="1"/>
    <xf numFmtId="2" fontId="7" fillId="5" borderId="1" xfId="0" applyNumberFormat="1" applyFont="1" applyFill="1" applyBorder="1"/>
    <xf numFmtId="2" fontId="7" fillId="7" borderId="1" xfId="0" applyNumberFormat="1" applyFont="1" applyFill="1" applyBorder="1"/>
    <xf numFmtId="2" fontId="6" fillId="8" borderId="1" xfId="0" applyNumberFormat="1" applyFont="1" applyFill="1" applyBorder="1"/>
    <xf numFmtId="2" fontId="8" fillId="4" borderId="1" xfId="0" applyNumberFormat="1" applyFont="1" applyFill="1" applyBorder="1"/>
    <xf numFmtId="2" fontId="5" fillId="9" borderId="1" xfId="0" applyNumberFormat="1" applyFont="1" applyFill="1" applyBorder="1"/>
    <xf numFmtId="2" fontId="6" fillId="10" borderId="1" xfId="0" applyNumberFormat="1" applyFont="1" applyFill="1" applyBorder="1"/>
    <xf numFmtId="2" fontId="5" fillId="4" borderId="1" xfId="0" applyNumberFormat="1" applyFont="1" applyFill="1" applyBorder="1"/>
    <xf numFmtId="2" fontId="6" fillId="11" borderId="1" xfId="0" applyNumberFormat="1" applyFont="1" applyFill="1" applyBorder="1"/>
    <xf numFmtId="2" fontId="8" fillId="0" borderId="1" xfId="0" applyNumberFormat="1" applyFont="1" applyBorder="1"/>
    <xf numFmtId="2" fontId="5" fillId="0" borderId="1" xfId="0" applyNumberFormat="1" applyFont="1" applyBorder="1"/>
    <xf numFmtId="2" fontId="9" fillId="0" borderId="1" xfId="0" applyNumberFormat="1" applyFont="1" applyBorder="1"/>
    <xf numFmtId="2" fontId="6" fillId="6" borderId="1" xfId="0" applyNumberFormat="1" applyFont="1" applyFill="1" applyBorder="1"/>
    <xf numFmtId="2" fontId="10" fillId="12" borderId="1" xfId="0" applyNumberFormat="1" applyFont="1" applyFill="1" applyBorder="1"/>
    <xf numFmtId="0" fontId="5" fillId="1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17" borderId="0" xfId="0" applyFont="1" applyFill="1"/>
    <xf numFmtId="2" fontId="2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0" fontId="4" fillId="17" borderId="0" xfId="0" applyFont="1" applyFill="1" applyProtection="1">
      <protection locked="0"/>
    </xf>
  </cellXfs>
  <cellStyles count="1">
    <cellStyle name="Normal" xfId="0" builtinId="0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>
                <a:solidFill>
                  <a:schemeClr val="bg1"/>
                </a:solidFill>
              </a:defRPr>
            </a:pPr>
            <a:r>
              <a:rPr lang="en-GB" sz="2400" b="1">
                <a:solidFill>
                  <a:schemeClr val="bg1"/>
                </a:solidFill>
              </a:rPr>
              <a:t>Season progression</a:t>
            </a:r>
          </a:p>
        </c:rich>
      </c:tx>
      <c:layout>
        <c:manualLayout>
          <c:xMode val="edge"/>
          <c:yMode val="edge"/>
          <c:x val="0.36551863845249188"/>
          <c:y val="4.543209169910112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Results!$X$3</c:f>
              <c:strCache>
                <c:ptCount val="1"/>
                <c:pt idx="0">
                  <c:v>Arsenal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Results!$X$4:$X$41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16</c:v>
                </c:pt>
                <c:pt idx="14">
                  <c:v>17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28</c:v>
                </c:pt>
                <c:pt idx="21">
                  <c:v>29</c:v>
                </c:pt>
                <c:pt idx="22">
                  <c:v>32</c:v>
                </c:pt>
                <c:pt idx="23">
                  <c:v>33</c:v>
                </c:pt>
                <c:pt idx="24">
                  <c:v>36</c:v>
                </c:pt>
                <c:pt idx="25">
                  <c:v>36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44</c:v>
                </c:pt>
                <c:pt idx="32">
                  <c:v>47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52</c:v>
                </c:pt>
                <c:pt idx="37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Results!$Y$3</c:f>
              <c:strCache>
                <c:ptCount val="1"/>
                <c:pt idx="0">
                  <c:v>Aston Villa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val>
            <c:numRef>
              <c:f>Results!$Y$4:$Y$41</c:f>
              <c:numCache>
                <c:formatCode>General</c:formatCode>
                <c:ptCount val="38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24</c:v>
                </c:pt>
                <c:pt idx="22">
                  <c:v>24</c:v>
                </c:pt>
                <c:pt idx="23">
                  <c:v>27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30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34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36</c:v>
                </c:pt>
                <c:pt idx="37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Results!$Z$3</c:f>
              <c:strCache>
                <c:ptCount val="1"/>
                <c:pt idx="0">
                  <c:v>Burnley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Results!$Z$4:$Z$41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25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31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36</c:v>
                </c:pt>
                <c:pt idx="34">
                  <c:v>37</c:v>
                </c:pt>
                <c:pt idx="35">
                  <c:v>40</c:v>
                </c:pt>
                <c:pt idx="36">
                  <c:v>40</c:v>
                </c:pt>
                <c:pt idx="37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Results!$AA$3</c:f>
              <c:strCache>
                <c:ptCount val="1"/>
                <c:pt idx="0">
                  <c:v>Chelsea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Results!$AA$4:$AA$41</c:f>
              <c:numCache>
                <c:formatCode>General</c:formatCode>
                <c:ptCount val="38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33</c:v>
                </c:pt>
                <c:pt idx="20">
                  <c:v>36</c:v>
                </c:pt>
                <c:pt idx="21">
                  <c:v>36</c:v>
                </c:pt>
                <c:pt idx="22">
                  <c:v>37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49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53</c:v>
                </c:pt>
                <c:pt idx="35">
                  <c:v>53</c:v>
                </c:pt>
                <c:pt idx="36">
                  <c:v>56</c:v>
                </c:pt>
                <c:pt idx="37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Results!$AB$3</c:f>
              <c:strCache>
                <c:ptCount val="1"/>
                <c:pt idx="0">
                  <c:v>Crystal Palace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Results!$AB$4:$AB$41</c:f>
              <c:numCache>
                <c:formatCode>General</c:formatCode>
                <c:ptCount val="38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28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35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44</c:v>
                </c:pt>
                <c:pt idx="24">
                  <c:v>47</c:v>
                </c:pt>
                <c:pt idx="25">
                  <c:v>50</c:v>
                </c:pt>
                <c:pt idx="26">
                  <c:v>53</c:v>
                </c:pt>
                <c:pt idx="27">
                  <c:v>56</c:v>
                </c:pt>
                <c:pt idx="28">
                  <c:v>59</c:v>
                </c:pt>
                <c:pt idx="29">
                  <c:v>59</c:v>
                </c:pt>
                <c:pt idx="30">
                  <c:v>62</c:v>
                </c:pt>
                <c:pt idx="31">
                  <c:v>63</c:v>
                </c:pt>
                <c:pt idx="32">
                  <c:v>66</c:v>
                </c:pt>
                <c:pt idx="33">
                  <c:v>69</c:v>
                </c:pt>
                <c:pt idx="34">
                  <c:v>70</c:v>
                </c:pt>
                <c:pt idx="35">
                  <c:v>70</c:v>
                </c:pt>
                <c:pt idx="36">
                  <c:v>71</c:v>
                </c:pt>
                <c:pt idx="37">
                  <c:v>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Results!$AC$3</c:f>
              <c:strCache>
                <c:ptCount val="1"/>
                <c:pt idx="0">
                  <c:v>Everton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Results!$AC$4:$AC$41</c:f>
              <c:numCache>
                <c:formatCode>General</c:formatCode>
                <c:ptCount val="38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21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54</c:v>
                </c:pt>
                <c:pt idx="29">
                  <c:v>57</c:v>
                </c:pt>
                <c:pt idx="30">
                  <c:v>58</c:v>
                </c:pt>
                <c:pt idx="31">
                  <c:v>59</c:v>
                </c:pt>
                <c:pt idx="32">
                  <c:v>62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67</c:v>
                </c:pt>
                <c:pt idx="37">
                  <c:v>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Results!$AD$3</c:f>
              <c:strCache>
                <c:ptCount val="1"/>
                <c:pt idx="0">
                  <c:v>Hull City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Results!$AD$4:$AD$41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26</c:v>
                </c:pt>
                <c:pt idx="25">
                  <c:v>29</c:v>
                </c:pt>
                <c:pt idx="26">
                  <c:v>29</c:v>
                </c:pt>
                <c:pt idx="27">
                  <c:v>32</c:v>
                </c:pt>
                <c:pt idx="28">
                  <c:v>33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Results!$AE$3</c:f>
              <c:strCache>
                <c:ptCount val="1"/>
                <c:pt idx="0">
                  <c:v>Leicester City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Results!$AE$4:$AE$41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16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Results!$AF$3</c:f>
              <c:strCache>
                <c:ptCount val="1"/>
                <c:pt idx="0">
                  <c:v>Liverpool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Results!$AF$4:$AF$41</c:f>
              <c:numCache>
                <c:formatCode>General</c:formatCode>
                <c:ptCount val="3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24</c:v>
                </c:pt>
                <c:pt idx="12">
                  <c:v>24</c:v>
                </c:pt>
                <c:pt idx="13">
                  <c:v>27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7">
                  <c:v>32</c:v>
                </c:pt>
                <c:pt idx="18">
                  <c:v>35</c:v>
                </c:pt>
                <c:pt idx="19">
                  <c:v>38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43</c:v>
                </c:pt>
                <c:pt idx="25">
                  <c:v>46</c:v>
                </c:pt>
                <c:pt idx="26">
                  <c:v>47</c:v>
                </c:pt>
                <c:pt idx="27">
                  <c:v>50</c:v>
                </c:pt>
                <c:pt idx="28">
                  <c:v>53</c:v>
                </c:pt>
                <c:pt idx="29">
                  <c:v>56</c:v>
                </c:pt>
                <c:pt idx="30">
                  <c:v>59</c:v>
                </c:pt>
                <c:pt idx="31">
                  <c:v>62</c:v>
                </c:pt>
                <c:pt idx="32">
                  <c:v>65</c:v>
                </c:pt>
                <c:pt idx="33">
                  <c:v>65</c:v>
                </c:pt>
                <c:pt idx="34">
                  <c:v>68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Results!$AG$3</c:f>
              <c:strCache>
                <c:ptCount val="1"/>
                <c:pt idx="0">
                  <c:v>Manchester City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Results!$AG$4:$AG$41</c:f>
              <c:numCache>
                <c:formatCode>General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25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33</c:v>
                </c:pt>
                <c:pt idx="14">
                  <c:v>34</c:v>
                </c:pt>
                <c:pt idx="15">
                  <c:v>37</c:v>
                </c:pt>
                <c:pt idx="16">
                  <c:v>38</c:v>
                </c:pt>
                <c:pt idx="17">
                  <c:v>41</c:v>
                </c:pt>
                <c:pt idx="18">
                  <c:v>44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51</c:v>
                </c:pt>
                <c:pt idx="25">
                  <c:v>54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63</c:v>
                </c:pt>
                <c:pt idx="33">
                  <c:v>66</c:v>
                </c:pt>
                <c:pt idx="34">
                  <c:v>66</c:v>
                </c:pt>
                <c:pt idx="35">
                  <c:v>67</c:v>
                </c:pt>
                <c:pt idx="36">
                  <c:v>70</c:v>
                </c:pt>
                <c:pt idx="37">
                  <c:v>71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Results!$AH$3</c:f>
              <c:strCache>
                <c:ptCount val="1"/>
                <c:pt idx="0">
                  <c:v>Manchester United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Results!$AH$4:$AH$41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14</c:v>
                </c:pt>
                <c:pt idx="12">
                  <c:v>17</c:v>
                </c:pt>
                <c:pt idx="13">
                  <c:v>20</c:v>
                </c:pt>
                <c:pt idx="14">
                  <c:v>20</c:v>
                </c:pt>
                <c:pt idx="15">
                  <c:v>23</c:v>
                </c:pt>
                <c:pt idx="16">
                  <c:v>24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30</c:v>
                </c:pt>
                <c:pt idx="21">
                  <c:v>33</c:v>
                </c:pt>
                <c:pt idx="22">
                  <c:v>36</c:v>
                </c:pt>
                <c:pt idx="23">
                  <c:v>36</c:v>
                </c:pt>
                <c:pt idx="24">
                  <c:v>39</c:v>
                </c:pt>
                <c:pt idx="25">
                  <c:v>42</c:v>
                </c:pt>
                <c:pt idx="26">
                  <c:v>45</c:v>
                </c:pt>
                <c:pt idx="27">
                  <c:v>48</c:v>
                </c:pt>
                <c:pt idx="28">
                  <c:v>49</c:v>
                </c:pt>
                <c:pt idx="29">
                  <c:v>49</c:v>
                </c:pt>
                <c:pt idx="30">
                  <c:v>52</c:v>
                </c:pt>
                <c:pt idx="31">
                  <c:v>55</c:v>
                </c:pt>
                <c:pt idx="32">
                  <c:v>58</c:v>
                </c:pt>
                <c:pt idx="33">
                  <c:v>58</c:v>
                </c:pt>
                <c:pt idx="34">
                  <c:v>61</c:v>
                </c:pt>
                <c:pt idx="35">
                  <c:v>64</c:v>
                </c:pt>
                <c:pt idx="36">
                  <c:v>67</c:v>
                </c:pt>
                <c:pt idx="37">
                  <c:v>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Results!$AI$3</c:f>
              <c:strCache>
                <c:ptCount val="1"/>
                <c:pt idx="0">
                  <c:v>Newcastle United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Results!$AI$4:$AI$41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Results!$AJ$3</c:f>
              <c:strCache>
                <c:ptCount val="1"/>
                <c:pt idx="0">
                  <c:v>QPR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Results!$AJ$4:$AJ$41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26</c:v>
                </c:pt>
                <c:pt idx="37">
                  <c:v>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Results!$AK$3</c:f>
              <c:strCache>
                <c:ptCount val="1"/>
                <c:pt idx="0">
                  <c:v>Southampton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Results!$AK$4:$AK$41</c:f>
              <c:numCache>
                <c:formatCode>General</c:formatCode>
                <c:ptCount val="38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24</c:v>
                </c:pt>
                <c:pt idx="14">
                  <c:v>27</c:v>
                </c:pt>
                <c:pt idx="15">
                  <c:v>28</c:v>
                </c:pt>
                <c:pt idx="16">
                  <c:v>28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37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43</c:v>
                </c:pt>
                <c:pt idx="27">
                  <c:v>43</c:v>
                </c:pt>
                <c:pt idx="28">
                  <c:v>44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53</c:v>
                </c:pt>
                <c:pt idx="34">
                  <c:v>56</c:v>
                </c:pt>
                <c:pt idx="35">
                  <c:v>59</c:v>
                </c:pt>
                <c:pt idx="36">
                  <c:v>62</c:v>
                </c:pt>
                <c:pt idx="37">
                  <c:v>63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Results!$AL$3</c:f>
              <c:strCache>
                <c:ptCount val="1"/>
                <c:pt idx="0">
                  <c:v>Stoke City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Results!$AL$4:$AL$41</c:f>
              <c:numCache>
                <c:formatCode>General</c:formatCode>
                <c:ptCount val="38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  <c:pt idx="12">
                  <c:v>24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32</c:v>
                </c:pt>
                <c:pt idx="21">
                  <c:v>35</c:v>
                </c:pt>
                <c:pt idx="22">
                  <c:v>38</c:v>
                </c:pt>
                <c:pt idx="23">
                  <c:v>38</c:v>
                </c:pt>
                <c:pt idx="24">
                  <c:v>41</c:v>
                </c:pt>
                <c:pt idx="25">
                  <c:v>42</c:v>
                </c:pt>
                <c:pt idx="26">
                  <c:v>45</c:v>
                </c:pt>
                <c:pt idx="27">
                  <c:v>48</c:v>
                </c:pt>
                <c:pt idx="28">
                  <c:v>49</c:v>
                </c:pt>
                <c:pt idx="29">
                  <c:v>52</c:v>
                </c:pt>
                <c:pt idx="30">
                  <c:v>55</c:v>
                </c:pt>
                <c:pt idx="31">
                  <c:v>55</c:v>
                </c:pt>
                <c:pt idx="32">
                  <c:v>56</c:v>
                </c:pt>
                <c:pt idx="33">
                  <c:v>59</c:v>
                </c:pt>
                <c:pt idx="34">
                  <c:v>59</c:v>
                </c:pt>
                <c:pt idx="35">
                  <c:v>60</c:v>
                </c:pt>
                <c:pt idx="36">
                  <c:v>63</c:v>
                </c:pt>
                <c:pt idx="37">
                  <c:v>64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Results!$AM$3</c:f>
              <c:strCache>
                <c:ptCount val="1"/>
                <c:pt idx="0">
                  <c:v>Sunderland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Results!$AM$4:$AM$41</c:f>
              <c:numCache>
                <c:formatCode>General</c:formatCode>
                <c:ptCount val="38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32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38</c:v>
                </c:pt>
                <c:pt idx="36">
                  <c:v>41</c:v>
                </c:pt>
                <c:pt idx="37">
                  <c:v>42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Results!$AN$3</c:f>
              <c:strCache>
                <c:ptCount val="1"/>
                <c:pt idx="0">
                  <c:v>Swansea City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Results!$AN$4:$AN$41</c:f>
              <c:numCache>
                <c:formatCode>General</c:formatCode>
                <c:ptCount val="38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27</c:v>
                </c:pt>
                <c:pt idx="16">
                  <c:v>28</c:v>
                </c:pt>
                <c:pt idx="17">
                  <c:v>31</c:v>
                </c:pt>
                <c:pt idx="18">
                  <c:v>31</c:v>
                </c:pt>
                <c:pt idx="19">
                  <c:v>32</c:v>
                </c:pt>
                <c:pt idx="20">
                  <c:v>32</c:v>
                </c:pt>
                <c:pt idx="21">
                  <c:v>35</c:v>
                </c:pt>
                <c:pt idx="22">
                  <c:v>35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40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46</c:v>
                </c:pt>
                <c:pt idx="35">
                  <c:v>47</c:v>
                </c:pt>
                <c:pt idx="36">
                  <c:v>47</c:v>
                </c:pt>
                <c:pt idx="37">
                  <c:v>47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Results!$AO$3</c:f>
              <c:strCache>
                <c:ptCount val="1"/>
                <c:pt idx="0">
                  <c:v>Tottenham Hotspur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Results!$AO$4:$AO$41</c:f>
              <c:numCache>
                <c:formatCode>General</c:formatCode>
                <c:ptCount val="3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24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28</c:v>
                </c:pt>
                <c:pt idx="16">
                  <c:v>31</c:v>
                </c:pt>
                <c:pt idx="17">
                  <c:v>32</c:v>
                </c:pt>
                <c:pt idx="18">
                  <c:v>35</c:v>
                </c:pt>
                <c:pt idx="19">
                  <c:v>38</c:v>
                </c:pt>
                <c:pt idx="20">
                  <c:v>39</c:v>
                </c:pt>
                <c:pt idx="21">
                  <c:v>42</c:v>
                </c:pt>
                <c:pt idx="22">
                  <c:v>45</c:v>
                </c:pt>
                <c:pt idx="23">
                  <c:v>46</c:v>
                </c:pt>
                <c:pt idx="24">
                  <c:v>49</c:v>
                </c:pt>
                <c:pt idx="25">
                  <c:v>52</c:v>
                </c:pt>
                <c:pt idx="26">
                  <c:v>55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64</c:v>
                </c:pt>
                <c:pt idx="32">
                  <c:v>65</c:v>
                </c:pt>
                <c:pt idx="33">
                  <c:v>65</c:v>
                </c:pt>
                <c:pt idx="34">
                  <c:v>68</c:v>
                </c:pt>
                <c:pt idx="35">
                  <c:v>69</c:v>
                </c:pt>
                <c:pt idx="36">
                  <c:v>72</c:v>
                </c:pt>
                <c:pt idx="37">
                  <c:v>72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Results!$AP$3</c:f>
              <c:strCache>
                <c:ptCount val="1"/>
                <c:pt idx="0">
                  <c:v>West Bromwich Albion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Results!$AP$4:$AP$41</c:f>
              <c:numCache>
                <c:formatCode>General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21</c:v>
                </c:pt>
                <c:pt idx="34">
                  <c:v>21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Results!$AQ$3</c:f>
              <c:strCache>
                <c:ptCount val="1"/>
                <c:pt idx="0">
                  <c:v>West Ham United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Results!$AQ$4:$AQ$41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38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46</c:v>
                </c:pt>
                <c:pt idx="37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1536"/>
        <c:axId val="168003072"/>
      </c:lineChart>
      <c:catAx>
        <c:axId val="1680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Match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8003072"/>
        <c:crosses val="autoZero"/>
        <c:auto val="1"/>
        <c:lblAlgn val="ctr"/>
        <c:lblOffset val="100"/>
        <c:noMultiLvlLbl val="0"/>
      </c:catAx>
      <c:valAx>
        <c:axId val="16800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GB" sz="1600"/>
                  <a:t>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001536"/>
        <c:crosses val="autoZero"/>
        <c:crossBetween val="between"/>
      </c:valAx>
      <c:spPr>
        <a:solidFill>
          <a:schemeClr val="bg1">
            <a:lumMod val="65000"/>
          </a:schemeClr>
        </a:solidFill>
      </c:spPr>
    </c:plotArea>
    <c:legend>
      <c:legendPos val="r"/>
      <c:layout>
        <c:manualLayout>
          <c:xMode val="edge"/>
          <c:yMode val="edge"/>
          <c:x val="0.86212553687191429"/>
          <c:y val="0.16128750286186405"/>
          <c:w val="0.12775044469950239"/>
          <c:h val="0.6774249942762719"/>
        </c:manualLayout>
      </c:layout>
      <c:overlay val="0"/>
      <c:spPr>
        <a:solidFill>
          <a:schemeClr val="bg1">
            <a:lumMod val="65000"/>
          </a:schemeClr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152400" h="50800" prst="softRound"/>
    </a:sp3d>
  </c:spPr>
  <c:txPr>
    <a:bodyPr/>
    <a:lstStyle/>
    <a:p>
      <a:pPr>
        <a:defRPr>
          <a:latin typeface="Eras Light ITC" panose="020B04020305040208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25</xdr:row>
          <xdr:rowOff>47625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2000" b="1" i="0" u="none" strike="noStrike" baseline="0">
                  <a:solidFill>
                    <a:srgbClr val="000000"/>
                  </a:solidFill>
                  <a:latin typeface="Eras Light ITC"/>
                </a:rPr>
                <a:t>Simulate!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95249</xdr:colOff>
      <xdr:row>1</xdr:row>
      <xdr:rowOff>123824</xdr:rowOff>
    </xdr:from>
    <xdr:to>
      <xdr:col>29</xdr:col>
      <xdr:colOff>447675</xdr:colOff>
      <xdr:row>28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73"/>
  <sheetViews>
    <sheetView windowProtection="1" tabSelected="1" workbookViewId="0"/>
  </sheetViews>
  <sheetFormatPr defaultRowHeight="18.75" x14ac:dyDescent="0.3"/>
  <cols>
    <col min="1" max="1" width="4.42578125" style="17" customWidth="1"/>
    <col min="2" max="2" width="4.5703125" style="22" bestFit="1" customWidth="1"/>
    <col min="3" max="3" width="21.5703125" style="22" bestFit="1" customWidth="1"/>
    <col min="4" max="7" width="4.140625" style="22" bestFit="1" customWidth="1"/>
    <col min="8" max="8" width="4.42578125" style="22" bestFit="1" customWidth="1"/>
    <col min="9" max="46" width="9.140625" style="17"/>
    <col min="47" max="16384" width="9.140625" style="22"/>
  </cols>
  <sheetData>
    <row r="1" spans="1:46" s="17" customFormat="1" x14ac:dyDescent="0.3"/>
    <row r="2" spans="1:46" s="20" customFormat="1" x14ac:dyDescent="0.3">
      <c r="A2" s="18"/>
      <c r="B2" s="19" t="s">
        <v>47</v>
      </c>
      <c r="C2" s="19" t="s">
        <v>48</v>
      </c>
      <c r="D2" s="19" t="s">
        <v>26</v>
      </c>
      <c r="E2" s="19" t="s">
        <v>49</v>
      </c>
      <c r="F2" s="19" t="s">
        <v>50</v>
      </c>
      <c r="G2" s="19" t="s">
        <v>51</v>
      </c>
      <c r="H2" s="19" t="s">
        <v>52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x14ac:dyDescent="0.3">
      <c r="B3" s="21">
        <v>1</v>
      </c>
      <c r="C3" s="21" t="str">
        <f ca="1">HLOOKUP(B3, Results!$C$79:$V$80, 2, FALSE)</f>
        <v>Crystal Palace</v>
      </c>
      <c r="D3" s="21">
        <f ca="1">SUM(E3+F3+G3)</f>
        <v>38</v>
      </c>
      <c r="E3" s="21">
        <f ca="1">HLOOKUP(B3, Results!$C$79:$V$84, 3, FALSE)</f>
        <v>22</v>
      </c>
      <c r="F3" s="21">
        <f ca="1">HLOOKUP($B3, Results!$C$79:$V$84, 4, FALSE)</f>
        <v>8</v>
      </c>
      <c r="G3" s="21">
        <f ca="1">HLOOKUP($B3, Results!$C$79:$V$84, 5, FALSE)</f>
        <v>8</v>
      </c>
      <c r="H3" s="21">
        <f ca="1">HLOOKUP($B3, Results!$C$79:$V$84, 6, FALSE)</f>
        <v>74.006593543113055</v>
      </c>
    </row>
    <row r="4" spans="1:46" x14ac:dyDescent="0.3">
      <c r="B4" s="23">
        <v>2</v>
      </c>
      <c r="C4" s="23" t="str">
        <f ca="1">HLOOKUP(B4, Results!$C$79:$V$80, 2, FALSE)</f>
        <v>Liverpool</v>
      </c>
      <c r="D4" s="23">
        <f t="shared" ref="D4:D22" ca="1" si="0">SUM(E4+F4+G4)</f>
        <v>38</v>
      </c>
      <c r="E4" s="23">
        <f ca="1">HLOOKUP(B4, Results!$C$79:$V$84, 3, FALSE)</f>
        <v>21</v>
      </c>
      <c r="F4" s="23">
        <f ca="1">HLOOKUP($B4, Results!$C$79:$V$84, 4, FALSE)</f>
        <v>10</v>
      </c>
      <c r="G4" s="23">
        <f ca="1">HLOOKUP($B4, Results!$C$79:$V$84, 5, FALSE)</f>
        <v>7</v>
      </c>
      <c r="H4" s="23">
        <f ca="1">HLOOKUP($B4, Results!$C$79:$V$84, 6, FALSE)</f>
        <v>73.002580203990078</v>
      </c>
    </row>
    <row r="5" spans="1:46" x14ac:dyDescent="0.3">
      <c r="B5" s="23">
        <v>3</v>
      </c>
      <c r="C5" s="23" t="str">
        <f ca="1">HLOOKUP(B5, Results!$C$79:$V$80, 2, FALSE)</f>
        <v>Tottenham Hotspur</v>
      </c>
      <c r="D5" s="23">
        <f t="shared" ca="1" si="0"/>
        <v>38</v>
      </c>
      <c r="E5" s="23">
        <f ca="1">HLOOKUP(B5, Results!$C$79:$V$84, 3, FALSE)</f>
        <v>20</v>
      </c>
      <c r="F5" s="23">
        <f ca="1">HLOOKUP($B5, Results!$C$79:$V$84, 4, FALSE)</f>
        <v>12</v>
      </c>
      <c r="G5" s="23">
        <f ca="1">HLOOKUP($B5, Results!$C$79:$V$84, 5, FALSE)</f>
        <v>6</v>
      </c>
      <c r="H5" s="23">
        <f ca="1">HLOOKUP($B5, Results!$C$79:$V$84, 6, FALSE)</f>
        <v>72.007052098616313</v>
      </c>
    </row>
    <row r="6" spans="1:46" x14ac:dyDescent="0.3">
      <c r="B6" s="23">
        <v>4</v>
      </c>
      <c r="C6" s="23" t="str">
        <f ca="1">HLOOKUP(B6, Results!$C$79:$V$80, 2, FALSE)</f>
        <v>Manchester City</v>
      </c>
      <c r="D6" s="23">
        <f t="shared" ca="1" si="0"/>
        <v>38</v>
      </c>
      <c r="E6" s="23">
        <f ca="1">HLOOKUP(B6, Results!$C$79:$V$84, 3, FALSE)</f>
        <v>19</v>
      </c>
      <c r="F6" s="23">
        <f ca="1">HLOOKUP($B6, Results!$C$79:$V$84, 4, FALSE)</f>
        <v>14</v>
      </c>
      <c r="G6" s="23">
        <f ca="1">HLOOKUP($B6, Results!$C$79:$V$84, 5, FALSE)</f>
        <v>5</v>
      </c>
      <c r="H6" s="23">
        <f ca="1">HLOOKUP($B6, Results!$C$79:$V$84, 6, FALSE)</f>
        <v>71.000650349103978</v>
      </c>
    </row>
    <row r="7" spans="1:46" x14ac:dyDescent="0.3">
      <c r="B7" s="24">
        <v>5</v>
      </c>
      <c r="C7" s="24" t="str">
        <f ca="1">HLOOKUP(B7, Results!$C$79:$V$80, 2, FALSE)</f>
        <v>Everton</v>
      </c>
      <c r="D7" s="24">
        <f t="shared" ca="1" si="0"/>
        <v>38</v>
      </c>
      <c r="E7" s="24">
        <f ca="1">HLOOKUP(B7, Results!$C$79:$V$84, 3, FALSE)</f>
        <v>18</v>
      </c>
      <c r="F7" s="24">
        <f ca="1">HLOOKUP($B7, Results!$C$79:$V$84, 4, FALSE)</f>
        <v>16</v>
      </c>
      <c r="G7" s="24">
        <f ca="1">HLOOKUP($B7, Results!$C$79:$V$84, 5, FALSE)</f>
        <v>4</v>
      </c>
      <c r="H7" s="24">
        <f ca="1">HLOOKUP($B7, Results!$C$79:$V$84, 6, FALSE)</f>
        <v>70.001086481181176</v>
      </c>
    </row>
    <row r="8" spans="1:46" x14ac:dyDescent="0.3">
      <c r="B8" s="25">
        <v>6</v>
      </c>
      <c r="C8" s="25" t="str">
        <f ca="1">HLOOKUP(B8, Results!$C$79:$V$80, 2, FALSE)</f>
        <v>Manchester United</v>
      </c>
      <c r="D8" s="25">
        <f t="shared" ca="1" si="0"/>
        <v>38</v>
      </c>
      <c r="E8" s="25">
        <f ca="1">HLOOKUP(B8, Results!$C$79:$V$84, 3, FALSE)</f>
        <v>20</v>
      </c>
      <c r="F8" s="25">
        <f ca="1">HLOOKUP($B8, Results!$C$79:$V$84, 4, FALSE)</f>
        <v>7</v>
      </c>
      <c r="G8" s="25">
        <f ca="1">HLOOKUP($B8, Results!$C$79:$V$84, 5, FALSE)</f>
        <v>11</v>
      </c>
      <c r="H8" s="25">
        <f ca="1">HLOOKUP($B8, Results!$C$79:$V$84, 6, FALSE)</f>
        <v>67.009739959813203</v>
      </c>
    </row>
    <row r="9" spans="1:46" x14ac:dyDescent="0.3">
      <c r="B9" s="25">
        <v>7</v>
      </c>
      <c r="C9" s="25" t="str">
        <f ca="1">HLOOKUP(B9, Results!$C$79:$V$80, 2, FALSE)</f>
        <v>Stoke City</v>
      </c>
      <c r="D9" s="25">
        <f t="shared" ca="1" si="0"/>
        <v>38</v>
      </c>
      <c r="E9" s="25">
        <f ca="1">HLOOKUP(B9, Results!$C$79:$V$84, 3, FALSE)</f>
        <v>18</v>
      </c>
      <c r="F9" s="25">
        <f ca="1">HLOOKUP($B9, Results!$C$79:$V$84, 4, FALSE)</f>
        <v>10</v>
      </c>
      <c r="G9" s="25">
        <f ca="1">HLOOKUP($B9, Results!$C$79:$V$84, 5, FALSE)</f>
        <v>10</v>
      </c>
      <c r="H9" s="25">
        <f ca="1">HLOOKUP($B9, Results!$C$79:$V$84, 6, FALSE)</f>
        <v>64.001172577423816</v>
      </c>
    </row>
    <row r="10" spans="1:46" x14ac:dyDescent="0.3">
      <c r="B10" s="25">
        <v>8</v>
      </c>
      <c r="C10" s="25" t="str">
        <f ca="1">HLOOKUP(B10, Results!$C$79:$V$80, 2, FALSE)</f>
        <v>Southampton</v>
      </c>
      <c r="D10" s="25">
        <f t="shared" ca="1" si="0"/>
        <v>38</v>
      </c>
      <c r="E10" s="25">
        <f ca="1">HLOOKUP(B10, Results!$C$79:$V$84, 3, FALSE)</f>
        <v>17</v>
      </c>
      <c r="F10" s="25">
        <f ca="1">HLOOKUP($B10, Results!$C$79:$V$84, 4, FALSE)</f>
        <v>12</v>
      </c>
      <c r="G10" s="25">
        <f ca="1">HLOOKUP($B10, Results!$C$79:$V$84, 5, FALSE)</f>
        <v>9</v>
      </c>
      <c r="H10" s="25">
        <f ca="1">HLOOKUP($B10, Results!$C$79:$V$84, 6, FALSE)</f>
        <v>63.005746308769986</v>
      </c>
    </row>
    <row r="11" spans="1:46" x14ac:dyDescent="0.3">
      <c r="B11" s="25">
        <v>9</v>
      </c>
      <c r="C11" s="25" t="str">
        <f ca="1">HLOOKUP(B11, Results!$C$79:$V$80, 2, FALSE)</f>
        <v>Chelsea</v>
      </c>
      <c r="D11" s="25">
        <f t="shared" ca="1" si="0"/>
        <v>38</v>
      </c>
      <c r="E11" s="25">
        <f ca="1">HLOOKUP(B11, Results!$C$79:$V$84, 3, FALSE)</f>
        <v>15</v>
      </c>
      <c r="F11" s="25">
        <f ca="1">HLOOKUP($B11, Results!$C$79:$V$84, 4, FALSE)</f>
        <v>12</v>
      </c>
      <c r="G11" s="25">
        <f ca="1">HLOOKUP($B11, Results!$C$79:$V$84, 5, FALSE)</f>
        <v>11</v>
      </c>
      <c r="H11" s="25">
        <f ca="1">HLOOKUP($B11, Results!$C$79:$V$84, 6, FALSE)</f>
        <v>57.000058504786217</v>
      </c>
    </row>
    <row r="12" spans="1:46" x14ac:dyDescent="0.3">
      <c r="B12" s="25">
        <v>10</v>
      </c>
      <c r="C12" s="25" t="str">
        <f ca="1">HLOOKUP(B12, Results!$C$79:$V$80, 2, FALSE)</f>
        <v>Arsenal</v>
      </c>
      <c r="D12" s="25">
        <f t="shared" ca="1" si="0"/>
        <v>38</v>
      </c>
      <c r="E12" s="25">
        <f ca="1">HLOOKUP(B12, Results!$C$79:$V$84, 3, FALSE)</f>
        <v>14</v>
      </c>
      <c r="F12" s="25">
        <f ca="1">HLOOKUP($B12, Results!$C$79:$V$84, 4, FALSE)</f>
        <v>13</v>
      </c>
      <c r="G12" s="25">
        <f ca="1">HLOOKUP($B12, Results!$C$79:$V$84, 5, FALSE)</f>
        <v>11</v>
      </c>
      <c r="H12" s="25">
        <f ca="1">HLOOKUP($B12, Results!$C$79:$V$84, 6, FALSE)</f>
        <v>55.006296743431939</v>
      </c>
    </row>
    <row r="13" spans="1:46" x14ac:dyDescent="0.3">
      <c r="B13" s="25">
        <v>11</v>
      </c>
      <c r="C13" s="25" t="str">
        <f ca="1">HLOOKUP(B13, Results!$C$79:$V$80, 2, FALSE)</f>
        <v>West Ham United</v>
      </c>
      <c r="D13" s="25">
        <f t="shared" ca="1" si="0"/>
        <v>38</v>
      </c>
      <c r="E13" s="25">
        <f ca="1">HLOOKUP(B13, Results!$C$79:$V$84, 3, FALSE)</f>
        <v>12</v>
      </c>
      <c r="F13" s="25">
        <f ca="1">HLOOKUP($B13, Results!$C$79:$V$84, 4, FALSE)</f>
        <v>13</v>
      </c>
      <c r="G13" s="25">
        <f ca="1">HLOOKUP($B13, Results!$C$79:$V$84, 5, FALSE)</f>
        <v>13</v>
      </c>
      <c r="H13" s="25">
        <f ca="1">HLOOKUP($B13, Results!$C$79:$V$84, 6, FALSE)</f>
        <v>49.004643448059831</v>
      </c>
    </row>
    <row r="14" spans="1:46" x14ac:dyDescent="0.3">
      <c r="B14" s="25">
        <v>12</v>
      </c>
      <c r="C14" s="25" t="str">
        <f ca="1">HLOOKUP(B14, Results!$C$79:$V$80, 2, FALSE)</f>
        <v>Swansea City</v>
      </c>
      <c r="D14" s="25">
        <f t="shared" ca="1" si="0"/>
        <v>38</v>
      </c>
      <c r="E14" s="25">
        <f ca="1">HLOOKUP(B14, Results!$C$79:$V$84, 3, FALSE)</f>
        <v>11</v>
      </c>
      <c r="F14" s="25">
        <f ca="1">HLOOKUP($B14, Results!$C$79:$V$84, 4, FALSE)</f>
        <v>14</v>
      </c>
      <c r="G14" s="25">
        <f ca="1">HLOOKUP($B14, Results!$C$79:$V$84, 5, FALSE)</f>
        <v>13</v>
      </c>
      <c r="H14" s="25">
        <f ca="1">HLOOKUP($B14, Results!$C$79:$V$84, 6, FALSE)</f>
        <v>47.004427811975809</v>
      </c>
    </row>
    <row r="15" spans="1:46" x14ac:dyDescent="0.3">
      <c r="B15" s="25">
        <v>13</v>
      </c>
      <c r="C15" s="25" t="str">
        <f ca="1">HLOOKUP(B15, Results!$C$79:$V$80, 2, FALSE)</f>
        <v>Sunderland</v>
      </c>
      <c r="D15" s="25">
        <f t="shared" ca="1" si="0"/>
        <v>38</v>
      </c>
      <c r="E15" s="25">
        <f ca="1">HLOOKUP(B15, Results!$C$79:$V$84, 3, FALSE)</f>
        <v>10</v>
      </c>
      <c r="F15" s="25">
        <f ca="1">HLOOKUP($B15, Results!$C$79:$V$84, 4, FALSE)</f>
        <v>12</v>
      </c>
      <c r="G15" s="25">
        <f ca="1">HLOOKUP($B15, Results!$C$79:$V$84, 5, FALSE)</f>
        <v>16</v>
      </c>
      <c r="H15" s="25">
        <f ca="1">HLOOKUP($B15, Results!$C$79:$V$84, 6, FALSE)</f>
        <v>42.004893458899915</v>
      </c>
    </row>
    <row r="16" spans="1:46" x14ac:dyDescent="0.3">
      <c r="B16" s="25">
        <v>14</v>
      </c>
      <c r="C16" s="25" t="str">
        <f ca="1">HLOOKUP(B16, Results!$C$79:$V$80, 2, FALSE)</f>
        <v>Hull City</v>
      </c>
      <c r="D16" s="25">
        <f t="shared" ca="1" si="0"/>
        <v>38</v>
      </c>
      <c r="E16" s="25">
        <f ca="1">HLOOKUP(B16, Results!$C$79:$V$84, 3, FALSE)</f>
        <v>9</v>
      </c>
      <c r="F16" s="25">
        <f ca="1">HLOOKUP($B16, Results!$C$79:$V$84, 4, FALSE)</f>
        <v>14</v>
      </c>
      <c r="G16" s="25">
        <f ca="1">HLOOKUP($B16, Results!$C$79:$V$84, 5, FALSE)</f>
        <v>15</v>
      </c>
      <c r="H16" s="25">
        <f ca="1">HLOOKUP($B16, Results!$C$79:$V$84, 6, FALSE)</f>
        <v>41.003916957928737</v>
      </c>
    </row>
    <row r="17" spans="2:8" x14ac:dyDescent="0.3">
      <c r="B17" s="25">
        <v>15</v>
      </c>
      <c r="C17" s="25" t="str">
        <f ca="1">HLOOKUP(B17, Results!$C$79:$V$80, 2, FALSE)</f>
        <v>Burnley</v>
      </c>
      <c r="D17" s="25">
        <f t="shared" ca="1" si="0"/>
        <v>38</v>
      </c>
      <c r="E17" s="25">
        <f ca="1">HLOOKUP(B17, Results!$C$79:$V$84, 3, FALSE)</f>
        <v>10</v>
      </c>
      <c r="F17" s="25">
        <f ca="1">HLOOKUP($B17, Results!$C$79:$V$84, 4, FALSE)</f>
        <v>11</v>
      </c>
      <c r="G17" s="25">
        <f ca="1">HLOOKUP($B17, Results!$C$79:$V$84, 5, FALSE)</f>
        <v>17</v>
      </c>
      <c r="H17" s="25">
        <f ca="1">HLOOKUP($B17, Results!$C$79:$V$84, 6, FALSE)</f>
        <v>41.003474589245734</v>
      </c>
    </row>
    <row r="18" spans="2:8" x14ac:dyDescent="0.3">
      <c r="B18" s="25">
        <v>16</v>
      </c>
      <c r="C18" s="25" t="str">
        <f ca="1">HLOOKUP(B18, Results!$C$79:$V$80, 2, FALSE)</f>
        <v>Aston Villa</v>
      </c>
      <c r="D18" s="25">
        <f t="shared" ca="1" si="0"/>
        <v>38</v>
      </c>
      <c r="E18" s="25">
        <f ca="1">HLOOKUP(B18, Results!$C$79:$V$84, 3, FALSE)</f>
        <v>7</v>
      </c>
      <c r="F18" s="25">
        <f ca="1">HLOOKUP($B18, Results!$C$79:$V$84, 4, FALSE)</f>
        <v>16</v>
      </c>
      <c r="G18" s="25">
        <f ca="1">HLOOKUP($B18, Results!$C$79:$V$84, 5, FALSE)</f>
        <v>15</v>
      </c>
      <c r="H18" s="25">
        <f ca="1">HLOOKUP($B18, Results!$C$79:$V$84, 6, FALSE)</f>
        <v>37.003227856771503</v>
      </c>
    </row>
    <row r="19" spans="2:8" x14ac:dyDescent="0.3">
      <c r="B19" s="25">
        <v>17</v>
      </c>
      <c r="C19" s="25" t="str">
        <f ca="1">HLOOKUP(B19, Results!$C$79:$V$80, 2, FALSE)</f>
        <v>QPR</v>
      </c>
      <c r="D19" s="25">
        <f t="shared" ca="1" si="0"/>
        <v>38</v>
      </c>
      <c r="E19" s="25">
        <f ca="1">HLOOKUP(B19, Results!$C$79:$V$84, 3, FALSE)</f>
        <v>5</v>
      </c>
      <c r="F19" s="25">
        <f ca="1">HLOOKUP($B19, Results!$C$79:$V$84, 4, FALSE)</f>
        <v>11</v>
      </c>
      <c r="G19" s="25">
        <f ca="1">HLOOKUP($B19, Results!$C$79:$V$84, 5, FALSE)</f>
        <v>22</v>
      </c>
      <c r="H19" s="25">
        <f ca="1">HLOOKUP($B19, Results!$C$79:$V$84, 6, FALSE)</f>
        <v>26.005605884293612</v>
      </c>
    </row>
    <row r="20" spans="2:8" x14ac:dyDescent="0.3">
      <c r="B20" s="26">
        <v>18</v>
      </c>
      <c r="C20" s="26" t="str">
        <f ca="1">HLOOKUP(B20, Results!$C$79:$V$80, 2, FALSE)</f>
        <v>Newcastle United</v>
      </c>
      <c r="D20" s="26">
        <f t="shared" ca="1" si="0"/>
        <v>38</v>
      </c>
      <c r="E20" s="26">
        <f ca="1">HLOOKUP(B20, Results!$C$79:$V$84, 3, FALSE)</f>
        <v>5</v>
      </c>
      <c r="F20" s="26">
        <f ca="1">HLOOKUP($B20, Results!$C$79:$V$84, 4, FALSE)</f>
        <v>10</v>
      </c>
      <c r="G20" s="26">
        <f ca="1">HLOOKUP($B20, Results!$C$79:$V$84, 5, FALSE)</f>
        <v>23</v>
      </c>
      <c r="H20" s="26">
        <f ca="1">HLOOKUP($B20, Results!$C$79:$V$84, 6, FALSE)</f>
        <v>25.006519487104303</v>
      </c>
    </row>
    <row r="21" spans="2:8" x14ac:dyDescent="0.3">
      <c r="B21" s="26">
        <v>19</v>
      </c>
      <c r="C21" s="26" t="str">
        <f ca="1">HLOOKUP(B21, Results!$C$79:$V$80, 2, FALSE)</f>
        <v>West Bromwich Albion</v>
      </c>
      <c r="D21" s="26">
        <f t="shared" ca="1" si="0"/>
        <v>38</v>
      </c>
      <c r="E21" s="26">
        <f ca="1">HLOOKUP(B21, Results!$C$79:$V$84, 3, FALSE)</f>
        <v>4</v>
      </c>
      <c r="F21" s="26">
        <f ca="1">HLOOKUP($B21, Results!$C$79:$V$84, 4, FALSE)</f>
        <v>12</v>
      </c>
      <c r="G21" s="26">
        <f ca="1">HLOOKUP($B21, Results!$C$79:$V$84, 5, FALSE)</f>
        <v>22</v>
      </c>
      <c r="H21" s="26">
        <f ca="1">HLOOKUP($B21, Results!$C$79:$V$84, 6, FALSE)</f>
        <v>24.005321992294</v>
      </c>
    </row>
    <row r="22" spans="2:8" x14ac:dyDescent="0.3">
      <c r="B22" s="26">
        <v>20</v>
      </c>
      <c r="C22" s="26" t="str">
        <f ca="1">HLOOKUP(B22, Results!$C$79:$V$80, 2, FALSE)</f>
        <v>Leicester City</v>
      </c>
      <c r="D22" s="26">
        <f t="shared" ca="1" si="0"/>
        <v>38</v>
      </c>
      <c r="E22" s="26">
        <f ca="1">HLOOKUP(B22, Results!$C$79:$V$84, 3, FALSE)</f>
        <v>3</v>
      </c>
      <c r="F22" s="26">
        <f ca="1">HLOOKUP($B22, Results!$C$79:$V$84, 4, FALSE)</f>
        <v>13</v>
      </c>
      <c r="G22" s="26">
        <f ca="1">HLOOKUP($B22, Results!$C$79:$V$84, 5, FALSE)</f>
        <v>22</v>
      </c>
      <c r="H22" s="26">
        <f ca="1">HLOOKUP($B22, Results!$C$79:$V$84, 6, FALSE)</f>
        <v>22.007316847297599</v>
      </c>
    </row>
    <row r="23" spans="2:8" s="17" customFormat="1" x14ac:dyDescent="0.3"/>
    <row r="24" spans="2:8" s="17" customFormat="1" x14ac:dyDescent="0.3"/>
    <row r="25" spans="2:8" s="17" customFormat="1" x14ac:dyDescent="0.3"/>
    <row r="26" spans="2:8" s="17" customFormat="1" x14ac:dyDescent="0.3">
      <c r="C26" s="48"/>
      <c r="D26" s="48"/>
      <c r="E26" s="48"/>
      <c r="F26" s="48"/>
      <c r="G26" s="48"/>
    </row>
    <row r="27" spans="2:8" s="17" customFormat="1" x14ac:dyDescent="0.3">
      <c r="C27" s="48"/>
      <c r="D27" s="48"/>
      <c r="E27" s="48"/>
      <c r="F27" s="48"/>
      <c r="G27" s="48"/>
    </row>
    <row r="28" spans="2:8" s="17" customFormat="1" x14ac:dyDescent="0.3">
      <c r="C28" s="48"/>
      <c r="D28" s="48"/>
      <c r="E28" s="48"/>
      <c r="F28" s="48"/>
      <c r="G28" s="48"/>
    </row>
    <row r="29" spans="2:8" s="17" customFormat="1" x14ac:dyDescent="0.3"/>
    <row r="30" spans="2:8" s="17" customFormat="1" x14ac:dyDescent="0.3"/>
    <row r="31" spans="2:8" s="17" customFormat="1" x14ac:dyDescent="0.3"/>
    <row r="32" spans="2:8" s="17" customFormat="1" x14ac:dyDescent="0.3"/>
    <row r="33" s="17" customFormat="1" x14ac:dyDescent="0.3"/>
    <row r="34" s="17" customFormat="1" x14ac:dyDescent="0.3"/>
    <row r="35" s="17" customFormat="1" x14ac:dyDescent="0.3"/>
    <row r="36" s="17" customFormat="1" x14ac:dyDescent="0.3"/>
    <row r="37" s="17" customFormat="1" x14ac:dyDescent="0.3"/>
    <row r="38" s="17" customFormat="1" x14ac:dyDescent="0.3"/>
    <row r="39" s="17" customFormat="1" x14ac:dyDescent="0.3"/>
    <row r="40" s="17" customFormat="1" x14ac:dyDescent="0.3"/>
    <row r="41" s="17" customFormat="1" x14ac:dyDescent="0.3"/>
    <row r="42" s="17" customFormat="1" x14ac:dyDescent="0.3"/>
    <row r="43" s="17" customFormat="1" x14ac:dyDescent="0.3"/>
    <row r="44" s="17" customFormat="1" x14ac:dyDescent="0.3"/>
    <row r="45" s="17" customFormat="1" x14ac:dyDescent="0.3"/>
    <row r="46" s="17" customFormat="1" x14ac:dyDescent="0.3"/>
    <row r="47" s="17" customFormat="1" x14ac:dyDescent="0.3"/>
    <row r="48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Simulate">
                <anchor moveWithCells="1" sizeWithCells="1">
                  <from>
                    <xdr:col>2</xdr:col>
                    <xdr:colOff>180975</xdr:colOff>
                    <xdr:row>25</xdr:row>
                    <xdr:rowOff>47625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81"/>
  <sheetViews>
    <sheetView windowProtection="1" workbookViewId="0">
      <selection activeCell="Y15" sqref="Y15"/>
    </sheetView>
  </sheetViews>
  <sheetFormatPr defaultRowHeight="15" x14ac:dyDescent="0.25"/>
  <cols>
    <col min="1" max="2" width="21.5703125" style="16" bestFit="1" customWidth="1"/>
    <col min="3" max="4" width="8.42578125" style="16" hidden="1" customWidth="1"/>
    <col min="5" max="6" width="7.42578125" style="16" hidden="1" customWidth="1"/>
    <col min="7" max="8" width="4.85546875" style="16" hidden="1" customWidth="1"/>
    <col min="9" max="11" width="6.5703125" style="46" hidden="1" customWidth="1"/>
    <col min="12" max="14" width="7.7109375" style="46" hidden="1" customWidth="1"/>
    <col min="15" max="15" width="7.7109375" style="46" customWidth="1"/>
    <col min="16" max="18" width="4.85546875" style="46" bestFit="1" customWidth="1"/>
    <col min="19" max="19" width="4.85546875" style="46" customWidth="1"/>
    <col min="20" max="20" width="6" style="16" bestFit="1" customWidth="1"/>
    <col min="21" max="21" width="6" style="16" customWidth="1"/>
    <col min="22" max="22" width="21.140625" style="16" customWidth="1"/>
    <col min="23" max="24" width="5.5703125" style="16" hidden="1" customWidth="1"/>
    <col min="25" max="16384" width="9.140625" style="16"/>
  </cols>
  <sheetData>
    <row r="1" spans="1:24" s="15" customFormat="1" x14ac:dyDescent="0.25">
      <c r="A1" s="15" t="s">
        <v>20</v>
      </c>
      <c r="B1" s="15" t="s">
        <v>21</v>
      </c>
      <c r="C1" s="15" t="s">
        <v>28</v>
      </c>
      <c r="D1" s="15" t="s">
        <v>29</v>
      </c>
      <c r="E1" s="15" t="s">
        <v>22</v>
      </c>
      <c r="F1" s="15" t="s">
        <v>23</v>
      </c>
      <c r="G1" s="15" t="s">
        <v>35</v>
      </c>
      <c r="H1" s="15" t="s">
        <v>36</v>
      </c>
      <c r="I1" s="45" t="s">
        <v>30</v>
      </c>
      <c r="J1" s="45" t="s">
        <v>31</v>
      </c>
      <c r="K1" s="45" t="s">
        <v>32</v>
      </c>
      <c r="L1" s="45" t="s">
        <v>40</v>
      </c>
      <c r="M1" s="45" t="s">
        <v>41</v>
      </c>
      <c r="N1" s="45" t="s">
        <v>42</v>
      </c>
      <c r="O1" s="45"/>
      <c r="P1" s="45" t="s">
        <v>37</v>
      </c>
      <c r="Q1" s="45" t="s">
        <v>39</v>
      </c>
      <c r="R1" s="45" t="s">
        <v>38</v>
      </c>
      <c r="S1" s="45"/>
      <c r="T1" s="15" t="s">
        <v>33</v>
      </c>
      <c r="V1" s="15" t="s">
        <v>34</v>
      </c>
      <c r="W1" s="15" t="s">
        <v>43</v>
      </c>
      <c r="X1" s="15" t="s">
        <v>44</v>
      </c>
    </row>
    <row r="2" spans="1:24" x14ac:dyDescent="0.25">
      <c r="A2" s="16" t="s">
        <v>0</v>
      </c>
      <c r="B2" s="16" t="s">
        <v>14</v>
      </c>
      <c r="C2" s="16">
        <f>COUNTIF(A$2:A2, A2)+COUNTIF(B$2:B2, A2)</f>
        <v>1</v>
      </c>
      <c r="D2" s="16">
        <f>COUNTIF(B$2:B2, B2)+COUNTIF(A$2:A2, B2)</f>
        <v>1</v>
      </c>
      <c r="E2" s="46">
        <f>HLOOKUP(A2, Form!$C$1:$V$39, Fixtures!C2+1, FALSE)</f>
        <v>1.6842105263157894</v>
      </c>
      <c r="F2" s="46">
        <f>HLOOKUP(B2, Form!$C$1:$V$39, Fixtures!C2+1, FALSE)</f>
        <v>1.1052631578947369</v>
      </c>
      <c r="G2" s="46">
        <f>E2/F2</f>
        <v>1.5238095238095235</v>
      </c>
      <c r="H2" s="46">
        <f>F2/E2</f>
        <v>0.65625000000000011</v>
      </c>
      <c r="I2" s="46">
        <f>1.0905*(G2^(-1.927))</f>
        <v>0.48430420811573577</v>
      </c>
      <c r="J2" s="46">
        <f>IF(G2&lt;1, 2.1418*(G2^0.9444), IF(G2&gt;1, 2.167*(G2^(-0.309)), 2.1544))</f>
        <v>1.9025379573310603</v>
      </c>
      <c r="K2" s="16">
        <f>2.5414*(H2^(-1.915))</f>
        <v>5.6935781303920132</v>
      </c>
      <c r="L2" s="16">
        <f>1/(I2+1)</f>
        <v>0.67371634098474975</v>
      </c>
      <c r="M2" s="16">
        <f>1/(J2+1)</f>
        <v>0.34452607156239201</v>
      </c>
      <c r="N2" s="16">
        <f t="shared" ref="N2" si="0">1/(K2+1)</f>
        <v>0.14939692650475336</v>
      </c>
      <c r="O2" s="16"/>
      <c r="P2" s="46">
        <f>L2/(SUM(L2:N2))</f>
        <v>0.57699010169681064</v>
      </c>
      <c r="Q2" s="46">
        <f>P2+(M2/SUM(L2:N2))</f>
        <v>0.87205216413309494</v>
      </c>
      <c r="R2" s="46">
        <f>Q2+(N2/SUM(L2:N2))</f>
        <v>1</v>
      </c>
      <c r="T2" s="47">
        <f ca="1">RAND()</f>
        <v>0.66586790999315493</v>
      </c>
      <c r="U2" s="47"/>
      <c r="V2" s="16" t="str">
        <f ca="1">IF(T2&lt;P2, A2, IF(T2&gt;Q2, B2, "Draw"))</f>
        <v>Draw</v>
      </c>
      <c r="W2" s="16">
        <f ca="1">IF(V2=A2, 3, IF(V2=B2, 0, 1))</f>
        <v>1</v>
      </c>
      <c r="X2" s="16">
        <f ca="1">IF(V2=B2, 3, IF(V2=A2, 0, 1))</f>
        <v>1</v>
      </c>
    </row>
    <row r="3" spans="1:24" x14ac:dyDescent="0.25">
      <c r="A3" s="16" t="s">
        <v>1</v>
      </c>
      <c r="B3" s="16" t="s">
        <v>15</v>
      </c>
      <c r="C3" s="16">
        <f>COUNTIF(A$2:A3, A3)+COUNTIF(B$2:B3, A3)</f>
        <v>1</v>
      </c>
      <c r="D3" s="16">
        <f>COUNTIF(B$2:B3, B3)+COUNTIF(A$2:A3, B3)</f>
        <v>1</v>
      </c>
      <c r="E3" s="46">
        <f>HLOOKUP(A3, Form!$C$1:$V$39, Fixtures!C3+1, FALSE)</f>
        <v>0.87236842105263213</v>
      </c>
      <c r="F3" s="46">
        <f>HLOOKUP(B3, Form!$C$1:$V$39, Fixtures!C3+1, FALSE)</f>
        <v>1.8947368421052631</v>
      </c>
      <c r="G3" s="46">
        <f t="shared" ref="G3:G11" si="1">E3/F3</f>
        <v>0.46041666666666697</v>
      </c>
      <c r="H3" s="46">
        <f t="shared" ref="H3:H11" si="2">F3/E3</f>
        <v>2.1719457013574646</v>
      </c>
      <c r="I3" s="46">
        <f t="shared" ref="I3:I11" si="3">1.0905*(G3^(-1.927))</f>
        <v>4.8610895647041721</v>
      </c>
      <c r="J3" s="46">
        <f t="shared" ref="J3:J11" si="4">IF(G3&lt;1, 2.1418*(G3^0.9444), IF(G3&gt;1, 2.167*(G3^(-0.309)), 2.1544))</f>
        <v>1.0295768120971573</v>
      </c>
      <c r="K3" s="16">
        <f t="shared" ref="K3:K11" si="5">2.5414*(H3^(-1.915))</f>
        <v>0.57544955707067935</v>
      </c>
      <c r="L3" s="16">
        <f t="shared" ref="L3:L11" si="6">1/(I3+1)</f>
        <v>0.17061674095923379</v>
      </c>
      <c r="M3" s="16">
        <f t="shared" ref="M3:M11" si="7">1/(J3+1)</f>
        <v>0.49271355192844474</v>
      </c>
      <c r="N3" s="16">
        <f t="shared" ref="N3:N11" si="8">1/(K3+1)</f>
        <v>0.63473945929399067</v>
      </c>
      <c r="O3" s="16"/>
      <c r="P3" s="46">
        <f t="shared" ref="P3:P11" si="9">L3/(SUM(L3:N3))</f>
        <v>0.13143880802435909</v>
      </c>
      <c r="Q3" s="46">
        <f t="shared" ref="Q3:Q11" si="10">P3+(M3/SUM(L3:N3))</f>
        <v>0.51101282636993695</v>
      </c>
      <c r="R3" s="46">
        <f t="shared" ref="R3:R11" si="11">Q3+(N3/SUM(L3:N3))</f>
        <v>0.99999999999999978</v>
      </c>
      <c r="T3" s="47">
        <f t="shared" ref="T3:T66" ca="1" si="12">RAND()</f>
        <v>0.75782534476048513</v>
      </c>
      <c r="U3" s="47"/>
      <c r="V3" s="16" t="str">
        <f t="shared" ref="V3:V21" ca="1" si="13">IF(T3&lt;P3, A3, IF(T3&gt;Q3, B3, "Draw"))</f>
        <v>Everton</v>
      </c>
      <c r="W3" s="16">
        <f t="shared" ref="W3:W11" ca="1" si="14">IF(V3=A3, 3, IF(V3=B3, 0, 1))</f>
        <v>0</v>
      </c>
      <c r="X3" s="16">
        <f t="shared" ref="X3:X11" ca="1" si="15">IF(V3=B3, 3, IF(V3=A3, 0, 1))</f>
        <v>3</v>
      </c>
    </row>
    <row r="4" spans="1:24" x14ac:dyDescent="0.25">
      <c r="A4" s="16" t="s">
        <v>2</v>
      </c>
      <c r="B4" s="16" t="s">
        <v>16</v>
      </c>
      <c r="C4" s="16">
        <f>COUNTIF(A$2:A4, A4)+COUNTIF(B$2:B4, A4)</f>
        <v>1</v>
      </c>
      <c r="D4" s="16">
        <f>COUNTIF(B$2:B4, B4)+COUNTIF(A$2:A4, B4)</f>
        <v>1</v>
      </c>
      <c r="E4" s="46">
        <f>HLOOKUP(A4, Form!$C$1:$V$39, Fixtures!C4+1, FALSE)</f>
        <v>0.59526315789473694</v>
      </c>
      <c r="F4" s="46">
        <f>HLOOKUP(B4, Form!$C$1:$V$39, Fixtures!C4+1, FALSE)</f>
        <v>0.97368421052631582</v>
      </c>
      <c r="G4" s="46">
        <f t="shared" si="1"/>
        <v>0.61135135135135144</v>
      </c>
      <c r="H4" s="46">
        <f t="shared" si="2"/>
        <v>1.6357206012378425</v>
      </c>
      <c r="I4" s="46">
        <f t="shared" si="3"/>
        <v>2.8147715374464033</v>
      </c>
      <c r="J4" s="46">
        <f t="shared" si="4"/>
        <v>1.3457116681251762</v>
      </c>
      <c r="K4" s="16">
        <f t="shared" si="5"/>
        <v>0.9904214879454426</v>
      </c>
      <c r="L4" s="16">
        <f t="shared" si="6"/>
        <v>0.26213889617866787</v>
      </c>
      <c r="M4" s="16">
        <f t="shared" si="7"/>
        <v>0.42630985452668863</v>
      </c>
      <c r="N4" s="16">
        <f t="shared" si="8"/>
        <v>0.50240615169012381</v>
      </c>
      <c r="O4" s="16"/>
      <c r="P4" s="46">
        <f t="shared" si="9"/>
        <v>0.22012664653885103</v>
      </c>
      <c r="Q4" s="46">
        <f t="shared" si="10"/>
        <v>0.57811304242061567</v>
      </c>
      <c r="R4" s="46">
        <f t="shared" si="11"/>
        <v>1</v>
      </c>
      <c r="T4" s="47">
        <f t="shared" ca="1" si="12"/>
        <v>0.27456602505197403</v>
      </c>
      <c r="U4" s="47"/>
      <c r="V4" s="16" t="str">
        <f t="shared" ca="1" si="13"/>
        <v>Draw</v>
      </c>
      <c r="W4" s="16">
        <f t="shared" ca="1" si="14"/>
        <v>1</v>
      </c>
      <c r="X4" s="16">
        <f t="shared" ca="1" si="15"/>
        <v>1</v>
      </c>
    </row>
    <row r="5" spans="1:24" x14ac:dyDescent="0.25">
      <c r="A5" s="16" t="s">
        <v>3</v>
      </c>
      <c r="B5" s="16" t="s">
        <v>10</v>
      </c>
      <c r="C5" s="16">
        <f>COUNTIF(A$2:A5, A5)+COUNTIF(B$2:B5, A5)</f>
        <v>1</v>
      </c>
      <c r="D5" s="16">
        <f>COUNTIF(B$2:B5, B5)+COUNTIF(A$2:A5, B5)</f>
        <v>1</v>
      </c>
      <c r="E5" s="46">
        <f>HLOOKUP(A5, Form!$C$1:$V$39, Fixtures!C5+1, FALSE)</f>
        <v>1.3157894736842106</v>
      </c>
      <c r="F5" s="46">
        <f>HLOOKUP(B5, Form!$C$1:$V$39, Fixtures!C5+1, FALSE)</f>
        <v>1</v>
      </c>
      <c r="G5" s="46">
        <f t="shared" si="1"/>
        <v>1.3157894736842106</v>
      </c>
      <c r="H5" s="46">
        <f t="shared" si="2"/>
        <v>0.7599999999999999</v>
      </c>
      <c r="I5" s="46">
        <f t="shared" si="3"/>
        <v>0.64261885242078431</v>
      </c>
      <c r="J5" s="46">
        <f t="shared" si="4"/>
        <v>1.9908122817411993</v>
      </c>
      <c r="K5" s="16">
        <f t="shared" si="5"/>
        <v>4.2984808509765582</v>
      </c>
      <c r="L5" s="16">
        <f t="shared" si="6"/>
        <v>0.60878395406595109</v>
      </c>
      <c r="M5" s="16">
        <f t="shared" si="7"/>
        <v>0.33435732697266352</v>
      </c>
      <c r="N5" s="16">
        <f t="shared" si="8"/>
        <v>0.18873334227785138</v>
      </c>
      <c r="O5" s="16"/>
      <c r="P5" s="46">
        <f t="shared" si="9"/>
        <v>0.5378545834715992</v>
      </c>
      <c r="Q5" s="46">
        <f t="shared" si="10"/>
        <v>0.83325596458302909</v>
      </c>
      <c r="R5" s="46">
        <f t="shared" si="11"/>
        <v>1</v>
      </c>
      <c r="T5" s="47">
        <f t="shared" ca="1" si="12"/>
        <v>0.61119949298469234</v>
      </c>
      <c r="U5" s="47"/>
      <c r="V5" s="16" t="str">
        <f t="shared" ca="1" si="13"/>
        <v>Draw</v>
      </c>
      <c r="W5" s="16">
        <f t="shared" ca="1" si="14"/>
        <v>1</v>
      </c>
      <c r="X5" s="16">
        <f t="shared" ca="1" si="15"/>
        <v>1</v>
      </c>
    </row>
    <row r="6" spans="1:24" x14ac:dyDescent="0.25">
      <c r="A6" s="16" t="s">
        <v>4</v>
      </c>
      <c r="B6" s="16" t="s">
        <v>17</v>
      </c>
      <c r="C6" s="16">
        <f>COUNTIF(A$2:A6, A6)+COUNTIF(B$2:B6, A6)</f>
        <v>1</v>
      </c>
      <c r="D6" s="16">
        <f>COUNTIF(B$2:B6, B6)+COUNTIF(A$2:A6, B6)</f>
        <v>1</v>
      </c>
      <c r="E6" s="46">
        <f>HLOOKUP(A6, Form!$C$1:$V$39, Fixtures!C6+1, FALSE)</f>
        <v>0.94736842105263153</v>
      </c>
      <c r="F6" s="46">
        <f>HLOOKUP(B6, Form!$C$1:$V$39, Fixtures!C6+1, FALSE)</f>
        <v>1</v>
      </c>
      <c r="G6" s="46">
        <f t="shared" si="1"/>
        <v>0.94736842105263153</v>
      </c>
      <c r="H6" s="46">
        <f t="shared" si="2"/>
        <v>1.0555555555555556</v>
      </c>
      <c r="I6" s="46">
        <f t="shared" si="3"/>
        <v>1.2102462388026358</v>
      </c>
      <c r="J6" s="46">
        <f t="shared" si="4"/>
        <v>2.0351825361322518</v>
      </c>
      <c r="K6" s="16">
        <f t="shared" si="5"/>
        <v>2.2914306982709189</v>
      </c>
      <c r="L6" s="16">
        <f t="shared" si="6"/>
        <v>0.45243827698660999</v>
      </c>
      <c r="M6" s="16">
        <f t="shared" si="7"/>
        <v>0.32946947608439558</v>
      </c>
      <c r="N6" s="16">
        <f t="shared" si="8"/>
        <v>0.30381924812371963</v>
      </c>
      <c r="O6" s="16"/>
      <c r="P6" s="46">
        <f t="shared" si="9"/>
        <v>0.41671458523989052</v>
      </c>
      <c r="Q6" s="46">
        <f t="shared" si="10"/>
        <v>0.72016975925863558</v>
      </c>
      <c r="R6" s="46">
        <f t="shared" si="11"/>
        <v>1</v>
      </c>
      <c r="T6" s="47">
        <f t="shared" ca="1" si="12"/>
        <v>6.3202464843273742E-2</v>
      </c>
      <c r="U6" s="47"/>
      <c r="V6" s="16" t="str">
        <f t="shared" ca="1" si="13"/>
        <v>West Bromwich Albion</v>
      </c>
      <c r="W6" s="16">
        <f t="shared" ca="1" si="14"/>
        <v>3</v>
      </c>
      <c r="X6" s="16">
        <f t="shared" ca="1" si="15"/>
        <v>0</v>
      </c>
    </row>
    <row r="7" spans="1:24" x14ac:dyDescent="0.25">
      <c r="A7" s="16" t="s">
        <v>5</v>
      </c>
      <c r="B7" s="16" t="s">
        <v>18</v>
      </c>
      <c r="C7" s="16">
        <f>COUNTIF(A$2:A7, A7)+COUNTIF(B$2:B7, A7)</f>
        <v>1</v>
      </c>
      <c r="D7" s="16">
        <f>COUNTIF(B$2:B7, B7)+COUNTIF(A$2:A7, B7)</f>
        <v>1</v>
      </c>
      <c r="E7" s="46">
        <f>HLOOKUP(A7, Form!$C$1:$V$39, Fixtures!C7+1, FALSE)</f>
        <v>1.0526315789473684</v>
      </c>
      <c r="F7" s="46">
        <f>HLOOKUP(B7, Form!$C$1:$V$39, Fixtures!C7+1, FALSE)</f>
        <v>1.8157894736842106</v>
      </c>
      <c r="G7" s="46">
        <f t="shared" si="1"/>
        <v>0.57971014492753614</v>
      </c>
      <c r="H7" s="46">
        <f t="shared" si="2"/>
        <v>1.7250000000000001</v>
      </c>
      <c r="I7" s="46">
        <f t="shared" si="3"/>
        <v>3.1183026549559618</v>
      </c>
      <c r="J7" s="46">
        <f t="shared" si="4"/>
        <v>1.2798388486434153</v>
      </c>
      <c r="K7" s="16">
        <f t="shared" si="5"/>
        <v>0.89458559401088422</v>
      </c>
      <c r="L7" s="16">
        <f t="shared" si="6"/>
        <v>0.2428184822202421</v>
      </c>
      <c r="M7" s="16">
        <f t="shared" si="7"/>
        <v>0.4386274936033463</v>
      </c>
      <c r="N7" s="16">
        <f t="shared" si="8"/>
        <v>0.52781991120442096</v>
      </c>
      <c r="O7" s="16"/>
      <c r="P7" s="46">
        <f t="shared" si="9"/>
        <v>0.20079825688047201</v>
      </c>
      <c r="Q7" s="46">
        <f t="shared" si="10"/>
        <v>0.56352038301383467</v>
      </c>
      <c r="R7" s="46">
        <f t="shared" si="11"/>
        <v>0.99999999999999989</v>
      </c>
      <c r="T7" s="47">
        <f t="shared" ca="1" si="12"/>
        <v>0.63082758187531962</v>
      </c>
      <c r="U7" s="47"/>
      <c r="V7" s="16" t="str">
        <f t="shared" ca="1" si="13"/>
        <v>Tottenham Hotspur</v>
      </c>
      <c r="W7" s="16">
        <f t="shared" ca="1" si="14"/>
        <v>0</v>
      </c>
      <c r="X7" s="16">
        <f t="shared" ca="1" si="15"/>
        <v>3</v>
      </c>
    </row>
    <row r="8" spans="1:24" x14ac:dyDescent="0.25">
      <c r="A8" s="16" t="s">
        <v>6</v>
      </c>
      <c r="B8" s="16" t="s">
        <v>12</v>
      </c>
      <c r="C8" s="16">
        <f>COUNTIF(A$2:A8, A8)+COUNTIF(B$2:B8, A8)</f>
        <v>1</v>
      </c>
      <c r="D8" s="16">
        <f>COUNTIF(B$2:B8, B8)+COUNTIF(A$2:A8, B8)</f>
        <v>1</v>
      </c>
      <c r="E8" s="46">
        <f>HLOOKUP(A8, Form!$C$1:$V$39, Fixtures!C8+1, FALSE)</f>
        <v>2.0789473684210527</v>
      </c>
      <c r="F8" s="46">
        <f>HLOOKUP(B8, Form!$C$1:$V$39, Fixtures!C8+1, FALSE)</f>
        <v>1.1842105263157894</v>
      </c>
      <c r="G8" s="46">
        <f t="shared" si="1"/>
        <v>1.7555555555555558</v>
      </c>
      <c r="H8" s="46">
        <f t="shared" si="2"/>
        <v>0.56962025316455689</v>
      </c>
      <c r="I8" s="46">
        <f t="shared" si="3"/>
        <v>0.36867083200084111</v>
      </c>
      <c r="J8" s="46">
        <f t="shared" si="4"/>
        <v>1.8211042456470197</v>
      </c>
      <c r="K8" s="16">
        <f t="shared" si="5"/>
        <v>7.4666697254589467</v>
      </c>
      <c r="L8" s="16">
        <f t="shared" si="6"/>
        <v>0.73063586701713634</v>
      </c>
      <c r="M8" s="16">
        <f t="shared" si="7"/>
        <v>0.35447112652536888</v>
      </c>
      <c r="N8" s="16">
        <f t="shared" si="8"/>
        <v>0.11811019355025022</v>
      </c>
      <c r="O8" s="16"/>
      <c r="P8" s="46">
        <f t="shared" si="9"/>
        <v>0.60723523139036739</v>
      </c>
      <c r="Q8" s="46">
        <f t="shared" si="10"/>
        <v>0.9018380099476212</v>
      </c>
      <c r="R8" s="46">
        <f t="shared" si="11"/>
        <v>1</v>
      </c>
      <c r="T8" s="47">
        <f t="shared" ca="1" si="12"/>
        <v>0.98560629391771148</v>
      </c>
      <c r="U8" s="47"/>
      <c r="V8" s="16" t="str">
        <f t="shared" ca="1" si="13"/>
        <v>Crystal Palace</v>
      </c>
      <c r="W8" s="16">
        <f t="shared" ca="1" si="14"/>
        <v>0</v>
      </c>
      <c r="X8" s="16">
        <f t="shared" ca="1" si="15"/>
        <v>3</v>
      </c>
    </row>
    <row r="9" spans="1:24" x14ac:dyDescent="0.25">
      <c r="A9" s="16" t="s">
        <v>7</v>
      </c>
      <c r="B9" s="16" t="s">
        <v>13</v>
      </c>
      <c r="C9" s="16">
        <f>COUNTIF(A$2:A9, A9)+COUNTIF(B$2:B9, A9)</f>
        <v>1</v>
      </c>
      <c r="D9" s="16">
        <f>COUNTIF(B$2:B9, B9)+COUNTIF(A$2:A9, B9)</f>
        <v>1</v>
      </c>
      <c r="E9" s="46">
        <f>HLOOKUP(A9, Form!$C$1:$V$39, Fixtures!C9+1, FALSE)</f>
        <v>2.2105263157894739</v>
      </c>
      <c r="F9" s="46">
        <f>HLOOKUP(B9, Form!$C$1:$V$39, Fixtures!C9+1, FALSE)</f>
        <v>1.4736842105263157</v>
      </c>
      <c r="G9" s="46">
        <f t="shared" si="1"/>
        <v>1.5000000000000002</v>
      </c>
      <c r="H9" s="46">
        <f t="shared" si="2"/>
        <v>0.66666666666666652</v>
      </c>
      <c r="I9" s="46">
        <f t="shared" si="3"/>
        <v>0.49922671054137763</v>
      </c>
      <c r="J9" s="46">
        <f t="shared" si="4"/>
        <v>1.9118187309546935</v>
      </c>
      <c r="K9" s="16">
        <f t="shared" si="5"/>
        <v>5.524433964633773</v>
      </c>
      <c r="L9" s="16">
        <f t="shared" si="6"/>
        <v>0.66701052814013395</v>
      </c>
      <c r="M9" s="16">
        <f t="shared" si="7"/>
        <v>0.34342797144935311</v>
      </c>
      <c r="N9" s="16">
        <f t="shared" si="8"/>
        <v>0.15327000095649396</v>
      </c>
      <c r="O9" s="16"/>
      <c r="P9" s="46">
        <f t="shared" si="9"/>
        <v>0.5731766398777618</v>
      </c>
      <c r="Q9" s="46">
        <f t="shared" si="10"/>
        <v>0.86829175787185209</v>
      </c>
      <c r="R9" s="46">
        <f t="shared" si="11"/>
        <v>1</v>
      </c>
      <c r="T9" s="47">
        <f t="shared" ca="1" si="12"/>
        <v>0.93115908642272727</v>
      </c>
      <c r="U9" s="47"/>
      <c r="V9" s="16" t="str">
        <f t="shared" ca="1" si="13"/>
        <v>Southampton</v>
      </c>
      <c r="W9" s="16">
        <f t="shared" ca="1" si="14"/>
        <v>0</v>
      </c>
      <c r="X9" s="16">
        <f t="shared" ca="1" si="15"/>
        <v>3</v>
      </c>
    </row>
    <row r="10" spans="1:24" x14ac:dyDescent="0.25">
      <c r="A10" s="16" t="s">
        <v>8</v>
      </c>
      <c r="B10" s="16" t="s">
        <v>19</v>
      </c>
      <c r="C10" s="16">
        <f>COUNTIF(A$2:A10, A10)+COUNTIF(B$2:B10, A10)</f>
        <v>1</v>
      </c>
      <c r="D10" s="16">
        <f>COUNTIF(B$2:B10, B10)+COUNTIF(A$2:A10, B10)</f>
        <v>1</v>
      </c>
      <c r="E10" s="46">
        <f>HLOOKUP(A10, Form!$C$1:$V$39, Fixtures!C10+1, FALSE)</f>
        <v>1.2894736842105263</v>
      </c>
      <c r="F10" s="46">
        <f>HLOOKUP(B10, Form!$C$1:$V$39, Fixtures!C10+1, FALSE)</f>
        <v>2.263157894736842</v>
      </c>
      <c r="G10" s="46">
        <f t="shared" si="1"/>
        <v>0.56976744186046513</v>
      </c>
      <c r="H10" s="46">
        <f t="shared" si="2"/>
        <v>1.7551020408163265</v>
      </c>
      <c r="I10" s="46">
        <f t="shared" si="3"/>
        <v>3.2240096959898454</v>
      </c>
      <c r="J10" s="46">
        <f t="shared" si="4"/>
        <v>1.259098640063171</v>
      </c>
      <c r="K10" s="16">
        <f t="shared" si="5"/>
        <v>0.86543406284553515</v>
      </c>
      <c r="L10" s="16">
        <f t="shared" si="6"/>
        <v>0.23674188081276692</v>
      </c>
      <c r="M10" s="16">
        <f t="shared" si="7"/>
        <v>0.44265442077909312</v>
      </c>
      <c r="N10" s="16">
        <f t="shared" si="8"/>
        <v>0.53606826417364706</v>
      </c>
      <c r="O10" s="16"/>
      <c r="P10" s="46">
        <f t="shared" si="9"/>
        <v>0.19477481078493258</v>
      </c>
      <c r="Q10" s="46">
        <f t="shared" si="10"/>
        <v>0.55896018750984489</v>
      </c>
      <c r="R10" s="46">
        <f t="shared" si="11"/>
        <v>1</v>
      </c>
      <c r="T10" s="47">
        <f t="shared" ca="1" si="12"/>
        <v>0.6925191328117809</v>
      </c>
      <c r="U10" s="47"/>
      <c r="V10" s="16" t="str">
        <f t="shared" ca="1" si="13"/>
        <v>Manchester City</v>
      </c>
      <c r="W10" s="16">
        <f t="shared" ca="1" si="14"/>
        <v>0</v>
      </c>
      <c r="X10" s="16">
        <f t="shared" ca="1" si="15"/>
        <v>3</v>
      </c>
    </row>
    <row r="11" spans="1:24" x14ac:dyDescent="0.25">
      <c r="A11" s="16" t="s">
        <v>9</v>
      </c>
      <c r="B11" s="16" t="s">
        <v>11</v>
      </c>
      <c r="C11" s="16">
        <f>COUNTIF(A$2:A11, A11)+COUNTIF(B$2:B11, A11)</f>
        <v>1</v>
      </c>
      <c r="D11" s="16">
        <f>COUNTIF(B$2:B11, B11)+COUNTIF(A$2:A11, B11)</f>
        <v>1</v>
      </c>
      <c r="E11" s="46">
        <f>HLOOKUP(A11, Form!$C$1:$V$39, Fixtures!C11+1, FALSE)</f>
        <v>0.78000000000000058</v>
      </c>
      <c r="F11" s="46">
        <f>HLOOKUP(B11, Form!$C$1:$V$39, Fixtures!C11+1, FALSE)</f>
        <v>2.1578947368421053</v>
      </c>
      <c r="G11" s="46">
        <f t="shared" si="1"/>
        <v>0.36146341463414661</v>
      </c>
      <c r="H11" s="46">
        <f t="shared" si="2"/>
        <v>2.7665317139001329</v>
      </c>
      <c r="I11" s="46">
        <f t="shared" si="3"/>
        <v>7.7488217977645784</v>
      </c>
      <c r="J11" s="46">
        <f t="shared" si="4"/>
        <v>0.81924704480311417</v>
      </c>
      <c r="K11" s="16">
        <f t="shared" si="5"/>
        <v>0.36204808104738723</v>
      </c>
      <c r="L11" s="16">
        <f t="shared" si="6"/>
        <v>0.11430110512200754</v>
      </c>
      <c r="M11" s="16">
        <f t="shared" si="7"/>
        <v>0.5496779576235199</v>
      </c>
      <c r="N11" s="16">
        <f t="shared" si="8"/>
        <v>0.73418847242971075</v>
      </c>
      <c r="O11" s="16"/>
      <c r="P11" s="46">
        <f t="shared" si="9"/>
        <v>8.1750650223531118E-2</v>
      </c>
      <c r="Q11" s="46">
        <f t="shared" si="10"/>
        <v>0.47489234733397534</v>
      </c>
      <c r="R11" s="46">
        <f t="shared" si="11"/>
        <v>0.99999999999999989</v>
      </c>
      <c r="T11" s="47">
        <f t="shared" ca="1" si="12"/>
        <v>0.82259484065530175</v>
      </c>
      <c r="U11" s="47"/>
      <c r="V11" s="16" t="str">
        <f t="shared" ca="1" si="13"/>
        <v>Chelsea</v>
      </c>
      <c r="W11" s="16">
        <f t="shared" ca="1" si="14"/>
        <v>0</v>
      </c>
      <c r="X11" s="16">
        <f t="shared" ca="1" si="15"/>
        <v>3</v>
      </c>
    </row>
    <row r="12" spans="1:24" x14ac:dyDescent="0.25">
      <c r="A12" s="16" t="s">
        <v>10</v>
      </c>
      <c r="B12" s="16" t="s">
        <v>8</v>
      </c>
      <c r="C12" s="16">
        <f>COUNTIF(A$2:A12, A12)+COUNTIF(B$2:B12, A12)</f>
        <v>2</v>
      </c>
      <c r="D12" s="16">
        <f>COUNTIF(B$2:B12, B12)+COUNTIF(A$2:A12, B12)</f>
        <v>2</v>
      </c>
      <c r="E12" s="46">
        <f ca="1">HLOOKUP(A12, Form!$C$1:$V$39, Fixtures!C12+1, FALSE)</f>
        <v>0.94736842105263153</v>
      </c>
      <c r="F12" s="46">
        <f ca="1">HLOOKUP(B12, Form!$C$1:$V$39, Fixtures!C12+1, FALSE)</f>
        <v>1.2894736842105263</v>
      </c>
      <c r="G12" s="46">
        <f t="shared" ref="G12:G18" ca="1" si="16">E12/F12</f>
        <v>0.73469387755102034</v>
      </c>
      <c r="H12" s="46">
        <f t="shared" ref="H12:H18" ca="1" si="17">F12/E12</f>
        <v>1.3611111111111112</v>
      </c>
      <c r="I12" s="46">
        <f t="shared" ref="I12:I18" ca="1" si="18">1.0905*(G12^(-1.927))</f>
        <v>1.9753251677775971</v>
      </c>
      <c r="J12" s="46">
        <f t="shared" ref="J12:J18" ca="1" si="19">IF(G12&lt;1, 2.1418*(G12^0.9444), IF(G12&gt;1, 2.167*(G12^(-0.309)), 2.1544))</f>
        <v>1.6007732486776782</v>
      </c>
      <c r="K12" s="16">
        <f t="shared" ref="K12:K18" ca="1" si="20">2.5414*(H12^(-1.915))</f>
        <v>1.4082080456990522</v>
      </c>
      <c r="L12" s="16">
        <f t="shared" ref="L12:L18" ca="1" si="21">1/(I12+1)</f>
        <v>0.33609771826954449</v>
      </c>
      <c r="M12" s="16">
        <f t="shared" ref="M12:M18" ca="1" si="22">1/(J12+1)</f>
        <v>0.38450103272495367</v>
      </c>
      <c r="N12" s="16">
        <f t="shared" ref="N12:N18" ca="1" si="23">1/(K12+1)</f>
        <v>0.41524651567623222</v>
      </c>
      <c r="O12" s="16"/>
      <c r="P12" s="46">
        <f t="shared" ref="P12:P18" ca="1" si="24">L12/(SUM(L12:N12))</f>
        <v>0.29590097184159475</v>
      </c>
      <c r="Q12" s="46">
        <f t="shared" ref="Q12:Q18" ca="1" si="25">P12+(M12/SUM(L12:N12))</f>
        <v>0.63441629959566681</v>
      </c>
      <c r="R12" s="46">
        <f t="shared" ref="R12:R18" ca="1" si="26">Q12+(N12/SUM(L12:N12))</f>
        <v>1</v>
      </c>
      <c r="T12" s="47">
        <f t="shared" ca="1" si="12"/>
        <v>0.25250793117863146</v>
      </c>
      <c r="U12" s="47"/>
      <c r="V12" s="16" t="str">
        <f t="shared" ca="1" si="13"/>
        <v>Aston Villa</v>
      </c>
      <c r="W12" s="16">
        <f t="shared" ref="W12:W13" ca="1" si="27">IF(V12=A12, 3, IF(V12=B12, 0, 1))</f>
        <v>3</v>
      </c>
      <c r="X12" s="16">
        <f t="shared" ref="X12:X13" ca="1" si="28">IF(V12=B12, 3, IF(V12=A12, 0, 1))</f>
        <v>0</v>
      </c>
    </row>
    <row r="13" spans="1:24" x14ac:dyDescent="0.25">
      <c r="A13" s="16" t="s">
        <v>11</v>
      </c>
      <c r="B13" s="16" t="s">
        <v>1</v>
      </c>
      <c r="C13" s="16">
        <f>COUNTIF(A$2:A13, A13)+COUNTIF(B$2:B13, A13)</f>
        <v>2</v>
      </c>
      <c r="D13" s="16">
        <f>COUNTIF(B$2:B13, B13)+COUNTIF(A$2:A13, B13)</f>
        <v>2</v>
      </c>
      <c r="E13" s="46">
        <f ca="1">HLOOKUP(A13, Form!$C$1:$V$39, Fixtures!C13+1, FALSE)</f>
        <v>2.1578947368421053</v>
      </c>
      <c r="F13" s="46">
        <f ca="1">HLOOKUP(B13, Form!$C$1:$V$39, Fixtures!C13+1, FALSE)</f>
        <v>0.84157894736842154</v>
      </c>
      <c r="G13" s="46">
        <f t="shared" ca="1" si="16"/>
        <v>2.5641025641025625</v>
      </c>
      <c r="H13" s="46">
        <f t="shared" ca="1" si="17"/>
        <v>0.39000000000000024</v>
      </c>
      <c r="I13" s="46">
        <f t="shared" ca="1" si="18"/>
        <v>0.17766716303901853</v>
      </c>
      <c r="J13" s="46">
        <f t="shared" ca="1" si="19"/>
        <v>1.619936067141325</v>
      </c>
      <c r="K13" s="16">
        <f t="shared" ca="1" si="20"/>
        <v>15.423548488273761</v>
      </c>
      <c r="L13" s="16">
        <f t="shared" ca="1" si="21"/>
        <v>0.84913635310970115</v>
      </c>
      <c r="M13" s="16">
        <f t="shared" ca="1" si="22"/>
        <v>0.38168870322516074</v>
      </c>
      <c r="N13" s="16">
        <f t="shared" ca="1" si="23"/>
        <v>6.0888181425225459E-2</v>
      </c>
      <c r="O13" s="16"/>
      <c r="P13" s="46">
        <f t="shared" ca="1" si="24"/>
        <v>0.65737218469801961</v>
      </c>
      <c r="Q13" s="46">
        <f t="shared" ca="1" si="25"/>
        <v>0.95286246231337723</v>
      </c>
      <c r="R13" s="46">
        <f t="shared" ca="1" si="26"/>
        <v>0.99999999999999989</v>
      </c>
      <c r="T13" s="47">
        <f t="shared" ca="1" si="12"/>
        <v>0.43346208867011671</v>
      </c>
      <c r="U13" s="47"/>
      <c r="V13" s="16" t="str">
        <f t="shared" ca="1" si="13"/>
        <v>Chelsea</v>
      </c>
      <c r="W13" s="16">
        <f t="shared" ca="1" si="27"/>
        <v>3</v>
      </c>
      <c r="X13" s="16">
        <f t="shared" ca="1" si="28"/>
        <v>0</v>
      </c>
    </row>
    <row r="14" spans="1:24" x14ac:dyDescent="0.25">
      <c r="A14" s="16" t="s">
        <v>12</v>
      </c>
      <c r="B14" s="16" t="s">
        <v>5</v>
      </c>
      <c r="C14" s="16">
        <f>COUNTIF(A$2:A14, A14)+COUNTIF(B$2:B14, A14)</f>
        <v>2</v>
      </c>
      <c r="D14" s="16">
        <f>COUNTIF(B$2:B14, B14)+COUNTIF(A$2:A14, B14)</f>
        <v>2</v>
      </c>
      <c r="E14" s="46">
        <f ca="1">HLOOKUP(A14, Form!$C$1:$V$39, Fixtures!C14+1, FALSE)</f>
        <v>1.263157894736842</v>
      </c>
      <c r="F14" s="46">
        <f ca="1">HLOOKUP(B14, Form!$C$1:$V$39, Fixtures!C14+1, FALSE)</f>
        <v>0.97368421052631582</v>
      </c>
      <c r="G14" s="46">
        <f t="shared" ca="1" si="16"/>
        <v>1.2972972972972971</v>
      </c>
      <c r="H14" s="46">
        <f t="shared" ca="1" si="17"/>
        <v>0.77083333333333337</v>
      </c>
      <c r="I14" s="46">
        <f t="shared" ca="1" si="18"/>
        <v>0.66038701880435413</v>
      </c>
      <c r="J14" s="46">
        <f t="shared" ca="1" si="19"/>
        <v>1.9995381825886467</v>
      </c>
      <c r="K14" s="16">
        <f t="shared" ca="1" si="20"/>
        <v>4.1835377634104773</v>
      </c>
      <c r="L14" s="16">
        <f t="shared" ca="1" si="21"/>
        <v>0.60226922318394216</v>
      </c>
      <c r="M14" s="16">
        <f t="shared" ca="1" si="22"/>
        <v>0.33338465427934139</v>
      </c>
      <c r="N14" s="16">
        <f t="shared" ca="1" si="23"/>
        <v>0.19291843633488956</v>
      </c>
      <c r="O14" s="16"/>
      <c r="P14" s="46">
        <f t="shared" ca="1" si="24"/>
        <v>0.5336558551193098</v>
      </c>
      <c r="Q14" s="46">
        <f t="shared" ca="1" si="25"/>
        <v>0.8290597474559438</v>
      </c>
      <c r="R14" s="46">
        <f t="shared" ca="1" si="26"/>
        <v>1</v>
      </c>
      <c r="T14" s="47">
        <f t="shared" ca="1" si="12"/>
        <v>8.0592741533255241E-3</v>
      </c>
      <c r="U14" s="47"/>
      <c r="V14" s="16" t="str">
        <f t="shared" ca="1" si="13"/>
        <v>Crystal Palace</v>
      </c>
      <c r="W14" s="16">
        <f t="shared" ref="W14:W21" ca="1" si="29">IF(V14=A14, 3, IF(V14=B14, 0, 1))</f>
        <v>3</v>
      </c>
      <c r="X14" s="16">
        <f t="shared" ref="X14:X21" ca="1" si="30">IF(V14=B14, 3, IF(V14=A14, 0, 1))</f>
        <v>0</v>
      </c>
    </row>
    <row r="15" spans="1:24" x14ac:dyDescent="0.25">
      <c r="A15" s="16" t="s">
        <v>13</v>
      </c>
      <c r="B15" s="16" t="s">
        <v>4</v>
      </c>
      <c r="C15" s="16">
        <f>COUNTIF(A$2:A15, A15)+COUNTIF(B$2:B15, A15)</f>
        <v>2</v>
      </c>
      <c r="D15" s="16">
        <f>COUNTIF(B$2:B15, B15)+COUNTIF(A$2:A15, B15)</f>
        <v>2</v>
      </c>
      <c r="E15" s="46">
        <f ca="1">HLOOKUP(A15, Form!$C$1:$V$39, Fixtures!C15+1, FALSE)</f>
        <v>1.4736842105263157</v>
      </c>
      <c r="F15" s="46">
        <f ca="1">HLOOKUP(B15, Form!$C$1:$V$39, Fixtures!C15+1, FALSE)</f>
        <v>1.0263157894736843</v>
      </c>
      <c r="G15" s="46">
        <f t="shared" ca="1" si="16"/>
        <v>1.4358974358974357</v>
      </c>
      <c r="H15" s="46">
        <f t="shared" ca="1" si="17"/>
        <v>0.69642857142857151</v>
      </c>
      <c r="I15" s="46">
        <f t="shared" ca="1" si="18"/>
        <v>0.54306128087354966</v>
      </c>
      <c r="J15" s="46">
        <f t="shared" ca="1" si="19"/>
        <v>1.93779474818612</v>
      </c>
      <c r="K15" s="16">
        <f t="shared" ca="1" si="20"/>
        <v>5.081177599785808</v>
      </c>
      <c r="L15" s="16">
        <f t="shared" ca="1" si="21"/>
        <v>0.64806240192475406</v>
      </c>
      <c r="M15" s="16">
        <f t="shared" ca="1" si="22"/>
        <v>0.34039137710945572</v>
      </c>
      <c r="N15" s="16">
        <f t="shared" ca="1" si="23"/>
        <v>0.16444183442944046</v>
      </c>
      <c r="O15" s="16"/>
      <c r="P15" s="46">
        <f t="shared" ca="1" si="24"/>
        <v>0.56211715471600832</v>
      </c>
      <c r="Q15" s="46">
        <f t="shared" ca="1" si="25"/>
        <v>0.85736624156682573</v>
      </c>
      <c r="R15" s="46">
        <f t="shared" ca="1" si="26"/>
        <v>0.99999999999999989</v>
      </c>
      <c r="T15" s="47">
        <f t="shared" ca="1" si="12"/>
        <v>0.25389107622110263</v>
      </c>
      <c r="U15" s="47"/>
      <c r="V15" s="16" t="str">
        <f t="shared" ca="1" si="13"/>
        <v>Southampton</v>
      </c>
      <c r="W15" s="16">
        <f t="shared" ca="1" si="29"/>
        <v>3</v>
      </c>
      <c r="X15" s="16">
        <f t="shared" ca="1" si="30"/>
        <v>0</v>
      </c>
    </row>
    <row r="16" spans="1:24" x14ac:dyDescent="0.25">
      <c r="A16" s="16" t="s">
        <v>14</v>
      </c>
      <c r="B16" s="16" t="s">
        <v>9</v>
      </c>
      <c r="C16" s="16">
        <f>COUNTIF(A$2:A16, A16)+COUNTIF(B$2:B16, A16)</f>
        <v>2</v>
      </c>
      <c r="D16" s="16">
        <f>COUNTIF(B$2:B16, B16)+COUNTIF(A$2:A16, B16)</f>
        <v>2</v>
      </c>
      <c r="E16" s="46">
        <f ca="1">HLOOKUP(A16, Form!$C$1:$V$39, Fixtures!C16+1, FALSE)</f>
        <v>1.131578947368421</v>
      </c>
      <c r="F16" s="46">
        <f ca="1">HLOOKUP(B16, Form!$C$1:$V$39, Fixtures!C16+1, FALSE)</f>
        <v>0.74921052631578999</v>
      </c>
      <c r="G16" s="46">
        <f t="shared" ca="1" si="16"/>
        <v>1.5103617843343859</v>
      </c>
      <c r="H16" s="46">
        <f t="shared" ca="1" si="17"/>
        <v>0.66209302325581443</v>
      </c>
      <c r="I16" s="46">
        <f t="shared" ca="1" si="18"/>
        <v>0.49264786521296877</v>
      </c>
      <c r="J16" s="46">
        <f t="shared" ca="1" si="19"/>
        <v>1.9077562538358572</v>
      </c>
      <c r="K16" s="16">
        <f t="shared" ca="1" si="20"/>
        <v>5.5977450996305294</v>
      </c>
      <c r="L16" s="16">
        <f t="shared" ca="1" si="21"/>
        <v>0.66995037698146009</v>
      </c>
      <c r="M16" s="16">
        <f t="shared" ca="1" si="22"/>
        <v>0.34390778067481376</v>
      </c>
      <c r="N16" s="16">
        <f t="shared" ca="1" si="23"/>
        <v>0.15156693459648804</v>
      </c>
      <c r="O16" s="16"/>
      <c r="P16" s="46">
        <f t="shared" ca="1" si="24"/>
        <v>0.57485494471931164</v>
      </c>
      <c r="Q16" s="46">
        <f t="shared" ca="1" si="25"/>
        <v>0.86994708145204791</v>
      </c>
      <c r="R16" s="46">
        <f t="shared" ca="1" si="26"/>
        <v>1</v>
      </c>
      <c r="T16" s="47">
        <f t="shared" ca="1" si="12"/>
        <v>0.27177361228183061</v>
      </c>
      <c r="U16" s="47"/>
      <c r="V16" s="16" t="str">
        <f t="shared" ca="1" si="13"/>
        <v>Swansea City</v>
      </c>
      <c r="W16" s="16">
        <f t="shared" ca="1" si="29"/>
        <v>3</v>
      </c>
      <c r="X16" s="16">
        <f t="shared" ca="1" si="30"/>
        <v>0</v>
      </c>
    </row>
    <row r="17" spans="1:24" x14ac:dyDescent="0.25">
      <c r="A17" s="16" t="s">
        <v>15</v>
      </c>
      <c r="B17" s="16" t="s">
        <v>6</v>
      </c>
      <c r="C17" s="16">
        <f>COUNTIF(A$2:A17, A17)+COUNTIF(B$2:B17, A17)</f>
        <v>2</v>
      </c>
      <c r="D17" s="16">
        <f>COUNTIF(B$2:B17, B17)+COUNTIF(A$2:A17, B17)</f>
        <v>2</v>
      </c>
      <c r="E17" s="46">
        <f ca="1">HLOOKUP(A17, Form!$C$1:$V$39, Fixtures!C17+1, FALSE)</f>
        <v>1.9473684210526316</v>
      </c>
      <c r="F17" s="46">
        <f ca="1">HLOOKUP(B17, Form!$C$1:$V$39, Fixtures!C17+1, FALSE)</f>
        <v>2.0789473684210527</v>
      </c>
      <c r="G17" s="46">
        <f t="shared" ca="1" si="16"/>
        <v>0.93670886075949367</v>
      </c>
      <c r="H17" s="46">
        <f t="shared" ca="1" si="17"/>
        <v>1.0675675675675675</v>
      </c>
      <c r="I17" s="46">
        <f t="shared" ca="1" si="18"/>
        <v>1.2369255229034983</v>
      </c>
      <c r="J17" s="46">
        <f t="shared" ca="1" si="19"/>
        <v>2.0135495686056606</v>
      </c>
      <c r="K17" s="16">
        <f t="shared" ca="1" si="20"/>
        <v>2.2423112148972986</v>
      </c>
      <c r="L17" s="16">
        <f t="shared" ca="1" si="21"/>
        <v>0.44704215216875604</v>
      </c>
      <c r="M17" s="16">
        <f t="shared" ca="1" si="22"/>
        <v>0.33183459479735389</v>
      </c>
      <c r="N17" s="16">
        <f t="shared" ca="1" si="23"/>
        <v>0.30842196622130097</v>
      </c>
      <c r="O17" s="16"/>
      <c r="P17" s="46">
        <f t="shared" ca="1" si="24"/>
        <v>0.41114934354907318</v>
      </c>
      <c r="Q17" s="46">
        <f t="shared" ca="1" si="25"/>
        <v>0.71634109147691016</v>
      </c>
      <c r="R17" s="46">
        <f t="shared" ca="1" si="26"/>
        <v>0.99999999999999989</v>
      </c>
      <c r="T17" s="47">
        <f t="shared" ca="1" si="12"/>
        <v>0.39871794814415318</v>
      </c>
      <c r="U17" s="47"/>
      <c r="V17" s="16" t="str">
        <f t="shared" ca="1" si="13"/>
        <v>Everton</v>
      </c>
      <c r="W17" s="16">
        <f t="shared" ca="1" si="29"/>
        <v>3</v>
      </c>
      <c r="X17" s="16">
        <f t="shared" ca="1" si="30"/>
        <v>0</v>
      </c>
    </row>
    <row r="18" spans="1:24" x14ac:dyDescent="0.25">
      <c r="A18" s="16" t="s">
        <v>16</v>
      </c>
      <c r="B18" s="16" t="s">
        <v>3</v>
      </c>
      <c r="C18" s="16">
        <f>COUNTIF(A$2:A18, A18)+COUNTIF(B$2:B18, A18)</f>
        <v>2</v>
      </c>
      <c r="D18" s="16">
        <f>COUNTIF(B$2:B18, B18)+COUNTIF(A$2:A18, B18)</f>
        <v>2</v>
      </c>
      <c r="E18" s="46">
        <f ca="1">HLOOKUP(A18, Form!$C$1:$V$39, Fixtures!C18+1, FALSE)</f>
        <v>1</v>
      </c>
      <c r="F18" s="46">
        <f ca="1">HLOOKUP(B18, Form!$C$1:$V$39, Fixtures!C18+1, FALSE)</f>
        <v>1.3421052631578947</v>
      </c>
      <c r="G18" s="46">
        <f t="shared" ca="1" si="16"/>
        <v>0.74509803921568629</v>
      </c>
      <c r="H18" s="46">
        <f t="shared" ca="1" si="17"/>
        <v>1.3421052631578947</v>
      </c>
      <c r="I18" s="46">
        <f t="shared" ca="1" si="18"/>
        <v>1.9225179730153517</v>
      </c>
      <c r="J18" s="46">
        <f t="shared" ca="1" si="19"/>
        <v>1.6221733734784596</v>
      </c>
      <c r="K18" s="16">
        <f t="shared" ca="1" si="20"/>
        <v>1.4466441857180719</v>
      </c>
      <c r="L18" s="16">
        <f t="shared" ca="1" si="21"/>
        <v>0.34217069295496411</v>
      </c>
      <c r="M18" s="16">
        <f t="shared" ca="1" si="22"/>
        <v>0.38136303652318915</v>
      </c>
      <c r="N18" s="16">
        <f t="shared" ca="1" si="23"/>
        <v>0.40872310155982383</v>
      </c>
      <c r="O18" s="16"/>
      <c r="P18" s="46">
        <f t="shared" ca="1" si="24"/>
        <v>0.30220236573117865</v>
      </c>
      <c r="Q18" s="46">
        <f t="shared" ca="1" si="25"/>
        <v>0.6390190897014647</v>
      </c>
      <c r="R18" s="46">
        <f t="shared" ca="1" si="26"/>
        <v>1</v>
      </c>
      <c r="T18" s="47">
        <f t="shared" ca="1" si="12"/>
        <v>0.90107868203283392</v>
      </c>
      <c r="U18" s="47"/>
      <c r="V18" s="16" t="str">
        <f t="shared" ca="1" si="13"/>
        <v>Stoke City</v>
      </c>
      <c r="W18" s="16">
        <f t="shared" ca="1" si="29"/>
        <v>0</v>
      </c>
      <c r="X18" s="16">
        <f t="shared" ca="1" si="30"/>
        <v>3</v>
      </c>
    </row>
    <row r="19" spans="1:24" x14ac:dyDescent="0.25">
      <c r="A19" s="16" t="s">
        <v>18</v>
      </c>
      <c r="B19" s="16" t="s">
        <v>2</v>
      </c>
      <c r="C19" s="16">
        <f>COUNTIF(A$2:A19, A19)+COUNTIF(B$2:B19, A19)</f>
        <v>2</v>
      </c>
      <c r="D19" s="16">
        <f>COUNTIF(B$2:B19, B19)+COUNTIF(A$2:A19, B19)</f>
        <v>2</v>
      </c>
      <c r="E19" s="46">
        <f ca="1">HLOOKUP(A19, Form!$C$1:$V$39, Fixtures!C19+1, FALSE)</f>
        <v>1.8157894736842106</v>
      </c>
      <c r="F19" s="46">
        <f ca="1">HLOOKUP(B19, Form!$C$1:$V$39, Fixtures!C19+1, FALSE)</f>
        <v>0.62157894736842112</v>
      </c>
      <c r="G19" s="46">
        <f t="shared" ref="G19:G21" ca="1" si="31">E19/F19</f>
        <v>2.9212531752751905</v>
      </c>
      <c r="H19" s="46">
        <f t="shared" ref="H19:H21" ca="1" si="32">F19/E19</f>
        <v>0.34231884057971018</v>
      </c>
      <c r="I19" s="46">
        <f t="shared" ref="I19:I21" ca="1" si="33">1.0905*(G19^(-1.927))</f>
        <v>0.13818911210718005</v>
      </c>
      <c r="J19" s="46">
        <f t="shared" ref="J19:J21" ca="1" si="34">IF(G19&lt;1, 2.1418*(G19^0.9444), IF(G19&gt;1, 2.167*(G19^(-0.309)), 2.1544))</f>
        <v>1.5559585711259607</v>
      </c>
      <c r="K19" s="16">
        <f t="shared" ref="K19:K21" ca="1" si="35">2.5414*(H19^(-1.915))</f>
        <v>19.798762167810739</v>
      </c>
      <c r="L19" s="16">
        <f t="shared" ref="L19:L21" ca="1" si="36">1/(I19+1)</f>
        <v>0.87858861885320227</v>
      </c>
      <c r="M19" s="16">
        <f t="shared" ref="M19:M21" ca="1" si="37">1/(J19+1)</f>
        <v>0.39124264817777393</v>
      </c>
      <c r="N19" s="16">
        <f t="shared" ref="N19:N21" ca="1" si="38">1/(K19+1)</f>
        <v>4.8079784360804546E-2</v>
      </c>
      <c r="O19" s="16"/>
      <c r="P19" s="46">
        <f t="shared" ref="P19:P21" ca="1" si="39">L19/(SUM(L19:N19))</f>
        <v>0.66665244056142359</v>
      </c>
      <c r="Q19" s="46">
        <f t="shared" ref="Q19:Q21" ca="1" si="40">P19+(M19/SUM(L19:N19))</f>
        <v>0.96351818712649107</v>
      </c>
      <c r="R19" s="46">
        <f t="shared" ref="R19:R21" ca="1" si="41">Q19+(N19/SUM(L19:N19))</f>
        <v>1.0000000000000002</v>
      </c>
      <c r="T19" s="47">
        <f t="shared" ca="1" si="12"/>
        <v>8.6356983694465428E-2</v>
      </c>
      <c r="U19" s="47"/>
      <c r="V19" s="16" t="str">
        <f t="shared" ca="1" si="13"/>
        <v>Tottenham Hotspur</v>
      </c>
      <c r="W19" s="16">
        <f t="shared" ca="1" si="29"/>
        <v>3</v>
      </c>
      <c r="X19" s="16">
        <f t="shared" ca="1" si="30"/>
        <v>0</v>
      </c>
    </row>
    <row r="20" spans="1:24" x14ac:dyDescent="0.25">
      <c r="A20" s="16" t="s">
        <v>17</v>
      </c>
      <c r="B20" s="16" t="s">
        <v>0</v>
      </c>
      <c r="C20" s="16">
        <f>COUNTIF(A$2:A20, A20)+COUNTIF(B$2:B20, A20)</f>
        <v>2</v>
      </c>
      <c r="D20" s="16">
        <f>COUNTIF(B$2:B20, B20)+COUNTIF(A$2:A20, B20)</f>
        <v>2</v>
      </c>
      <c r="E20" s="46">
        <f ca="1">HLOOKUP(A20, Form!$C$1:$V$39, Fixtures!C20+1, FALSE)</f>
        <v>1</v>
      </c>
      <c r="F20" s="46">
        <f ca="1">HLOOKUP(B20, Form!$C$1:$V$39, Fixtures!C20+1, FALSE)</f>
        <v>1.631578947368421</v>
      </c>
      <c r="G20" s="46">
        <f t="shared" ca="1" si="31"/>
        <v>0.61290322580645162</v>
      </c>
      <c r="H20" s="46">
        <f t="shared" ca="1" si="32"/>
        <v>1.631578947368421</v>
      </c>
      <c r="I20" s="46">
        <f t="shared" ca="1" si="33"/>
        <v>2.8010538933570581</v>
      </c>
      <c r="J20" s="46">
        <f t="shared" ca="1" si="34"/>
        <v>1.3489375100584871</v>
      </c>
      <c r="K20" s="16">
        <f t="shared" ca="1" si="35"/>
        <v>0.99524161595445249</v>
      </c>
      <c r="L20" s="16">
        <f t="shared" ca="1" si="36"/>
        <v>0.26308493066821753</v>
      </c>
      <c r="M20" s="16">
        <f t="shared" ca="1" si="37"/>
        <v>0.42572439484569369</v>
      </c>
      <c r="N20" s="16">
        <f t="shared" ca="1" si="38"/>
        <v>0.50119243303855998</v>
      </c>
      <c r="O20" s="16"/>
      <c r="P20" s="46">
        <f t="shared" ca="1" si="39"/>
        <v>0.22107944696505022</v>
      </c>
      <c r="Q20" s="46">
        <f t="shared" ca="1" si="40"/>
        <v>0.57883051059671131</v>
      </c>
      <c r="R20" s="46">
        <f t="shared" ca="1" si="41"/>
        <v>1</v>
      </c>
      <c r="T20" s="47">
        <f t="shared" ca="1" si="12"/>
        <v>0.12291361833445125</v>
      </c>
      <c r="U20" s="47"/>
      <c r="V20" s="16" t="str">
        <f t="shared" ca="1" si="13"/>
        <v>Sunderland</v>
      </c>
      <c r="W20" s="16">
        <f t="shared" ca="1" si="29"/>
        <v>3</v>
      </c>
      <c r="X20" s="16">
        <f t="shared" ca="1" si="30"/>
        <v>0</v>
      </c>
    </row>
    <row r="21" spans="1:24" x14ac:dyDescent="0.25">
      <c r="A21" s="16" t="s">
        <v>19</v>
      </c>
      <c r="B21" s="16" t="s">
        <v>7</v>
      </c>
      <c r="C21" s="16">
        <f>COUNTIF(A$2:A21, A21)+COUNTIF(B$2:B21, A21)</f>
        <v>2</v>
      </c>
      <c r="D21" s="16">
        <f>COUNTIF(B$2:B21, B21)+COUNTIF(A$2:A21, B21)</f>
        <v>2</v>
      </c>
      <c r="E21" s="46">
        <f ca="1">HLOOKUP(A21, Form!$C$1:$V$39, Fixtures!C21+1, FALSE)</f>
        <v>2.263157894736842</v>
      </c>
      <c r="F21" s="46">
        <f ca="1">HLOOKUP(B21, Form!$C$1:$V$39, Fixtures!C21+1, FALSE)</f>
        <v>2.1315789473684212</v>
      </c>
      <c r="G21" s="46">
        <f t="shared" ca="1" si="31"/>
        <v>1.0617283950617282</v>
      </c>
      <c r="H21" s="46">
        <f t="shared" ca="1" si="32"/>
        <v>0.94186046511627919</v>
      </c>
      <c r="I21" s="46">
        <f t="shared" ca="1" si="33"/>
        <v>0.97162299774001093</v>
      </c>
      <c r="J21" s="46">
        <f t="shared" ca="1" si="34"/>
        <v>2.1272609150714357</v>
      </c>
      <c r="K21" s="16">
        <f t="shared" ca="1" si="35"/>
        <v>2.8502880273894968</v>
      </c>
      <c r="L21" s="16">
        <f t="shared" ca="1" si="36"/>
        <v>0.50719635607124591</v>
      </c>
      <c r="M21" s="16">
        <f t="shared" ca="1" si="37"/>
        <v>0.31976864967698326</v>
      </c>
      <c r="N21" s="16">
        <f t="shared" ca="1" si="38"/>
        <v>0.25972082942532537</v>
      </c>
      <c r="O21" s="16"/>
      <c r="P21" s="46">
        <f t="shared" ca="1" si="39"/>
        <v>0.46673687983633433</v>
      </c>
      <c r="Q21" s="46">
        <f t="shared" ca="1" si="40"/>
        <v>0.76099731769868395</v>
      </c>
      <c r="R21" s="46">
        <f t="shared" ca="1" si="41"/>
        <v>1</v>
      </c>
      <c r="T21" s="47">
        <f t="shared" ca="1" si="12"/>
        <v>0.86539255548988336</v>
      </c>
      <c r="U21" s="47"/>
      <c r="V21" s="16" t="str">
        <f t="shared" ca="1" si="13"/>
        <v>Liverpool</v>
      </c>
      <c r="W21" s="16">
        <f t="shared" ca="1" si="29"/>
        <v>0</v>
      </c>
      <c r="X21" s="16">
        <f t="shared" ca="1" si="30"/>
        <v>3</v>
      </c>
    </row>
    <row r="22" spans="1:24" x14ac:dyDescent="0.25">
      <c r="A22" s="16" t="s">
        <v>9</v>
      </c>
      <c r="B22" s="16" t="s">
        <v>0</v>
      </c>
      <c r="C22" s="16">
        <f>COUNTIF(A$2:A22, A22)+COUNTIF(B$2:B22, A22)</f>
        <v>3</v>
      </c>
      <c r="D22" s="16">
        <f>COUNTIF(B$2:B22, B22)+COUNTIF(A$2:A22, B22)</f>
        <v>3</v>
      </c>
      <c r="E22" s="46">
        <f ca="1">HLOOKUP(A22, Form!$C$1:$V$39, Fixtures!C22+1, FALSE)</f>
        <v>0.7184210526315794</v>
      </c>
      <c r="F22" s="46">
        <f ca="1">HLOOKUP(B22, Form!$C$1:$V$39, Fixtures!C22+1, FALSE)</f>
        <v>1.6052631578947369</v>
      </c>
      <c r="G22" s="46">
        <f t="shared" ref="G22:G31" ca="1" si="42">E22/F22</f>
        <v>0.44754098360655764</v>
      </c>
      <c r="H22" s="46">
        <f t="shared" ref="H22:H31" ca="1" si="43">F22/E22</f>
        <v>2.2344322344322332</v>
      </c>
      <c r="I22" s="46">
        <f t="shared" ref="I22:I31" ca="1" si="44">1.0905*(G22^(-1.927))</f>
        <v>5.1341770508431859</v>
      </c>
      <c r="J22" s="46">
        <f t="shared" ref="J22:J31" ca="1" si="45">IF(G22&lt;1, 2.1418*(G22^0.9444), IF(G22&gt;1, 2.167*(G22^(-0.309)), 2.1544))</f>
        <v>1.0023639108502715</v>
      </c>
      <c r="K22" s="16">
        <f t="shared" ref="K22:K31" ca="1" si="46">2.5414*(H22^(-1.915))</f>
        <v>0.5450268034380239</v>
      </c>
      <c r="L22" s="16">
        <f t="shared" ref="L22:L31" ca="1" si="47">1/(I22+1)</f>
        <v>0.16302105265490224</v>
      </c>
      <c r="M22" s="16">
        <f t="shared" ref="M22:M31" ca="1" si="48">1/(J22+1)</f>
        <v>0.49940971997211342</v>
      </c>
      <c r="N22" s="16">
        <f t="shared" ref="N22:N31" ca="1" si="49">1/(K22+1)</f>
        <v>0.6472379623284078</v>
      </c>
      <c r="O22" s="16"/>
      <c r="P22" s="46">
        <f t="shared" ref="P22:P31" ca="1" si="50">L22/(SUM(L22:N22))</f>
        <v>0.12447502815316952</v>
      </c>
      <c r="Q22" s="46">
        <f t="shared" ref="Q22:Q31" ca="1" si="51">P22+(M22/SUM(L22:N22))</f>
        <v>0.50580024928942247</v>
      </c>
      <c r="R22" s="46">
        <f t="shared" ref="R22:R31" ca="1" si="52">Q22+(N22/SUM(L22:N22))</f>
        <v>1</v>
      </c>
      <c r="T22" s="47">
        <f t="shared" ca="1" si="12"/>
        <v>0.1279317724663005</v>
      </c>
      <c r="U22" s="47"/>
      <c r="V22" s="16" t="str">
        <f t="shared" ref="V22:V31" ca="1" si="53">IF(T22&lt;P22, A22, IF(T22&gt;Q22, B22, "Draw"))</f>
        <v>Draw</v>
      </c>
      <c r="W22" s="16">
        <f t="shared" ref="W22:W23" ca="1" si="54">IF(V22=A22, 3, IF(V22=B22, 0, 1))</f>
        <v>1</v>
      </c>
      <c r="X22" s="16">
        <f t="shared" ref="X22:X23" ca="1" si="55">IF(V22=B22, 3, IF(V22=A22, 0, 1))</f>
        <v>1</v>
      </c>
    </row>
    <row r="23" spans="1:24" x14ac:dyDescent="0.25">
      <c r="A23" s="16" t="s">
        <v>19</v>
      </c>
      <c r="B23" s="16" t="s">
        <v>3</v>
      </c>
      <c r="C23" s="16">
        <f>COUNTIF(A$2:A23, A23)+COUNTIF(B$2:B23, A23)</f>
        <v>3</v>
      </c>
      <c r="D23" s="16">
        <f>COUNTIF(B$2:B23, B23)+COUNTIF(A$2:A23, B23)</f>
        <v>3</v>
      </c>
      <c r="E23" s="46">
        <f ca="1">HLOOKUP(A23, Form!$C$1:$V$39, Fixtures!C23+1, FALSE)</f>
        <v>2.263157894736842</v>
      </c>
      <c r="F23" s="46">
        <f ca="1">HLOOKUP(B23, Form!$C$1:$V$39, Fixtures!C23+1, FALSE)</f>
        <v>1.3421052631578947</v>
      </c>
      <c r="G23" s="46">
        <f t="shared" ca="1" si="42"/>
        <v>1.6862745098039216</v>
      </c>
      <c r="H23" s="46">
        <f t="shared" ca="1" si="43"/>
        <v>0.59302325581395343</v>
      </c>
      <c r="I23" s="46">
        <f t="shared" ca="1" si="44"/>
        <v>0.39841426867681579</v>
      </c>
      <c r="J23" s="46">
        <f t="shared" ca="1" si="45"/>
        <v>1.8439030144004531</v>
      </c>
      <c r="K23" s="16">
        <f t="shared" ca="1" si="46"/>
        <v>6.9125879904515148</v>
      </c>
      <c r="L23" s="16">
        <f t="shared" ca="1" si="47"/>
        <v>0.71509567829724974</v>
      </c>
      <c r="M23" s="16">
        <f t="shared" ca="1" si="48"/>
        <v>0.35162943143151393</v>
      </c>
      <c r="N23" s="16">
        <f t="shared" ca="1" si="49"/>
        <v>0.1263809010663447</v>
      </c>
      <c r="O23" s="16"/>
      <c r="P23" s="46">
        <f t="shared" ca="1" si="50"/>
        <v>0.59935636215653321</v>
      </c>
      <c r="Q23" s="46">
        <f t="shared" ca="1" si="51"/>
        <v>0.8940740387502345</v>
      </c>
      <c r="R23" s="46">
        <f t="shared" ca="1" si="52"/>
        <v>0.99999999999999978</v>
      </c>
      <c r="T23" s="47">
        <f t="shared" ca="1" si="12"/>
        <v>0.38491672151723688</v>
      </c>
      <c r="U23" s="47"/>
      <c r="V23" s="16" t="str">
        <f t="shared" ca="1" si="53"/>
        <v>Manchester City</v>
      </c>
      <c r="W23" s="16">
        <f t="shared" ca="1" si="54"/>
        <v>3</v>
      </c>
      <c r="X23" s="16">
        <f t="shared" ca="1" si="55"/>
        <v>0</v>
      </c>
    </row>
    <row r="24" spans="1:24" x14ac:dyDescent="0.25">
      <c r="A24" s="16" t="s">
        <v>8</v>
      </c>
      <c r="B24" s="16" t="s">
        <v>12</v>
      </c>
      <c r="C24" s="16">
        <f>COUNTIF(A$2:A24, A24)+COUNTIF(B$2:B24, A24)</f>
        <v>3</v>
      </c>
      <c r="D24" s="16">
        <f>COUNTIF(B$2:B24, B24)+COUNTIF(A$2:A24, B24)</f>
        <v>3</v>
      </c>
      <c r="E24" s="46">
        <f ca="1">HLOOKUP(A24, Form!$C$1:$V$39, Fixtures!C24+1, FALSE)</f>
        <v>1.263157894736842</v>
      </c>
      <c r="F24" s="46">
        <f ca="1">HLOOKUP(B24, Form!$C$1:$V$39, Fixtures!C24+1, FALSE)</f>
        <v>1.3421052631578947</v>
      </c>
      <c r="G24" s="46">
        <f t="shared" ca="1" si="42"/>
        <v>0.94117647058823528</v>
      </c>
      <c r="H24" s="46">
        <f t="shared" ca="1" si="43"/>
        <v>1.0625</v>
      </c>
      <c r="I24" s="46">
        <f t="shared" ca="1" si="44"/>
        <v>1.2256360734877512</v>
      </c>
      <c r="J24" s="46">
        <f t="shared" ca="1" si="45"/>
        <v>2.022617984341891</v>
      </c>
      <c r="K24" s="16">
        <f t="shared" ca="1" si="46"/>
        <v>2.2628361485706914</v>
      </c>
      <c r="L24" s="16">
        <f t="shared" ca="1" si="47"/>
        <v>0.44930975549516478</v>
      </c>
      <c r="M24" s="16">
        <f t="shared" ca="1" si="48"/>
        <v>0.33083902933824705</v>
      </c>
      <c r="N24" s="16">
        <f t="shared" ca="1" si="49"/>
        <v>0.30648183189893158</v>
      </c>
      <c r="O24" s="16"/>
      <c r="P24" s="46">
        <f t="shared" ca="1" si="50"/>
        <v>0.41348895252584056</v>
      </c>
      <c r="Q24" s="46">
        <f t="shared" ca="1" si="51"/>
        <v>0.71795214751028547</v>
      </c>
      <c r="R24" s="46">
        <f t="shared" ca="1" si="52"/>
        <v>1</v>
      </c>
      <c r="T24" s="47">
        <f t="shared" ca="1" si="12"/>
        <v>0.37335940272105517</v>
      </c>
      <c r="U24" s="47"/>
      <c r="V24" s="16" t="str">
        <f t="shared" ca="1" si="53"/>
        <v>Newcastle United</v>
      </c>
      <c r="W24" s="16">
        <f t="shared" ref="W24:W31" ca="1" si="56">IF(V24=A24, 3, IF(V24=B24, 0, 1))</f>
        <v>3</v>
      </c>
      <c r="X24" s="16">
        <f t="shared" ref="X24:X31" ca="1" si="57">IF(V24=B24, 3, IF(V24=A24, 0, 1))</f>
        <v>0</v>
      </c>
    </row>
    <row r="25" spans="1:24" x14ac:dyDescent="0.25">
      <c r="A25" s="16" t="s">
        <v>2</v>
      </c>
      <c r="B25" s="16" t="s">
        <v>17</v>
      </c>
      <c r="C25" s="16">
        <f>COUNTIF(A$2:A25, A25)+COUNTIF(B$2:B25, A25)</f>
        <v>3</v>
      </c>
      <c r="D25" s="16">
        <f>COUNTIF(B$2:B25, B25)+COUNTIF(A$2:A25, B25)</f>
        <v>3</v>
      </c>
      <c r="E25" s="46">
        <f ca="1">HLOOKUP(A25, Form!$C$1:$V$39, Fixtures!C25+1, FALSE)</f>
        <v>0.61131578947368437</v>
      </c>
      <c r="F25" s="46">
        <f ca="1">HLOOKUP(B25, Form!$C$1:$V$39, Fixtures!C25+1, FALSE)</f>
        <v>1.0526315789473684</v>
      </c>
      <c r="G25" s="46">
        <f t="shared" ca="1" si="42"/>
        <v>0.58075000000000021</v>
      </c>
      <c r="H25" s="46">
        <f t="shared" ca="1" si="43"/>
        <v>1.7219113215669388</v>
      </c>
      <c r="I25" s="46">
        <f t="shared" ca="1" si="44"/>
        <v>3.10755229557819</v>
      </c>
      <c r="J25" s="46">
        <f t="shared" ca="1" si="45"/>
        <v>1.2820068100048809</v>
      </c>
      <c r="K25" s="16">
        <f t="shared" ca="1" si="46"/>
        <v>0.89766104512477241</v>
      </c>
      <c r="L25" s="16">
        <f t="shared" ca="1" si="47"/>
        <v>0.24345399109744931</v>
      </c>
      <c r="M25" s="16">
        <f t="shared" ca="1" si="48"/>
        <v>0.43821078693356796</v>
      </c>
      <c r="N25" s="16">
        <f t="shared" ca="1" si="49"/>
        <v>0.52696449799034017</v>
      </c>
      <c r="O25" s="16"/>
      <c r="P25" s="46">
        <f t="shared" ca="1" si="50"/>
        <v>0.20142983123730596</v>
      </c>
      <c r="Q25" s="46">
        <f t="shared" ca="1" si="51"/>
        <v>0.56399823465716858</v>
      </c>
      <c r="R25" s="46">
        <f t="shared" ca="1" si="52"/>
        <v>1</v>
      </c>
      <c r="T25" s="47">
        <f t="shared" ca="1" si="12"/>
        <v>0.4282740610682807</v>
      </c>
      <c r="U25" s="47"/>
      <c r="V25" s="16" t="str">
        <f t="shared" ca="1" si="53"/>
        <v>Draw</v>
      </c>
      <c r="W25" s="16">
        <f t="shared" ca="1" si="56"/>
        <v>1</v>
      </c>
      <c r="X25" s="16">
        <f t="shared" ca="1" si="57"/>
        <v>1</v>
      </c>
    </row>
    <row r="26" spans="1:24" x14ac:dyDescent="0.25">
      <c r="A26" s="16" t="s">
        <v>14</v>
      </c>
      <c r="B26" s="16" t="s">
        <v>4</v>
      </c>
      <c r="C26" s="16">
        <f>COUNTIF(A$2:A26, A26)+COUNTIF(B$2:B26, A26)</f>
        <v>3</v>
      </c>
      <c r="D26" s="16">
        <f>COUNTIF(B$2:B26, B26)+COUNTIF(A$2:A26, B26)</f>
        <v>3</v>
      </c>
      <c r="E26" s="46">
        <f ca="1">HLOOKUP(A26, Form!$C$1:$V$39, Fixtures!C26+1, FALSE)</f>
        <v>1.2105263157894737</v>
      </c>
      <c r="F26" s="46">
        <f ca="1">HLOOKUP(B26, Form!$C$1:$V$39, Fixtures!C26+1, FALSE)</f>
        <v>1</v>
      </c>
      <c r="G26" s="46">
        <f t="shared" ca="1" si="42"/>
        <v>1.2105263157894737</v>
      </c>
      <c r="H26" s="46">
        <f t="shared" ca="1" si="43"/>
        <v>0.82608695652173914</v>
      </c>
      <c r="I26" s="46">
        <f t="shared" ca="1" si="44"/>
        <v>0.75463043881579972</v>
      </c>
      <c r="J26" s="46">
        <f t="shared" ca="1" si="45"/>
        <v>2.0427718884120307</v>
      </c>
      <c r="K26" s="16">
        <f t="shared" ca="1" si="46"/>
        <v>3.6641115407350786</v>
      </c>
      <c r="L26" s="16">
        <f t="shared" ca="1" si="47"/>
        <v>0.56992058149572511</v>
      </c>
      <c r="M26" s="16">
        <f t="shared" ca="1" si="48"/>
        <v>0.32864770566875534</v>
      </c>
      <c r="N26" s="16">
        <f t="shared" ca="1" si="49"/>
        <v>0.21440310577186517</v>
      </c>
      <c r="O26" s="16"/>
      <c r="P26" s="46">
        <f t="shared" ca="1" si="50"/>
        <v>0.51207118629716719</v>
      </c>
      <c r="Q26" s="46">
        <f t="shared" ca="1" si="51"/>
        <v>0.80735973347328649</v>
      </c>
      <c r="R26" s="46">
        <f t="shared" ca="1" si="52"/>
        <v>1</v>
      </c>
      <c r="T26" s="47">
        <f t="shared" ca="1" si="12"/>
        <v>2.1161148974839672E-2</v>
      </c>
      <c r="U26" s="47"/>
      <c r="V26" s="16" t="str">
        <f t="shared" ca="1" si="53"/>
        <v>Swansea City</v>
      </c>
      <c r="W26" s="16">
        <f t="shared" ca="1" si="56"/>
        <v>3</v>
      </c>
      <c r="X26" s="16">
        <f t="shared" ca="1" si="57"/>
        <v>0</v>
      </c>
    </row>
    <row r="27" spans="1:24" x14ac:dyDescent="0.25">
      <c r="A27" s="16" t="s">
        <v>5</v>
      </c>
      <c r="B27" s="16" t="s">
        <v>13</v>
      </c>
      <c r="C27" s="16">
        <f>COUNTIF(A$2:A27, A27)+COUNTIF(B$2:B27, A27)</f>
        <v>3</v>
      </c>
      <c r="D27" s="16">
        <f>COUNTIF(B$2:B27, B27)+COUNTIF(A$2:A27, B27)</f>
        <v>3</v>
      </c>
      <c r="E27" s="46">
        <f ca="1">HLOOKUP(A27, Form!$C$1:$V$39, Fixtures!C27+1, FALSE)</f>
        <v>0.94736842105263153</v>
      </c>
      <c r="F27" s="46">
        <f ca="1">HLOOKUP(B27, Form!$C$1:$V$39, Fixtures!C27+1, FALSE)</f>
        <v>1.5263157894736843</v>
      </c>
      <c r="G27" s="46">
        <f t="shared" ca="1" si="42"/>
        <v>0.6206896551724137</v>
      </c>
      <c r="H27" s="46">
        <f t="shared" ca="1" si="43"/>
        <v>1.6111111111111114</v>
      </c>
      <c r="I27" s="46">
        <f t="shared" ca="1" si="44"/>
        <v>2.7337355127181597</v>
      </c>
      <c r="J27" s="46">
        <f t="shared" ca="1" si="45"/>
        <v>1.3651161318584495</v>
      </c>
      <c r="K27" s="16">
        <f t="shared" ca="1" si="46"/>
        <v>1.0195950230545021</v>
      </c>
      <c r="L27" s="16">
        <f t="shared" ca="1" si="47"/>
        <v>0.26782829062040336</v>
      </c>
      <c r="M27" s="16">
        <f t="shared" ca="1" si="48"/>
        <v>0.42281221904068822</v>
      </c>
      <c r="N27" s="16">
        <f t="shared" ca="1" si="49"/>
        <v>0.49514877417729375</v>
      </c>
      <c r="O27" s="16"/>
      <c r="P27" s="46">
        <f t="shared" ca="1" si="50"/>
        <v>0.22586499496221324</v>
      </c>
      <c r="Q27" s="46">
        <f t="shared" ca="1" si="51"/>
        <v>0.58243106011676604</v>
      </c>
      <c r="R27" s="46">
        <f t="shared" ca="1" si="52"/>
        <v>1</v>
      </c>
      <c r="T27" s="47">
        <f t="shared" ca="1" si="12"/>
        <v>0.5158973660208046</v>
      </c>
      <c r="U27" s="47"/>
      <c r="V27" s="16" t="str">
        <f t="shared" ca="1" si="53"/>
        <v>Draw</v>
      </c>
      <c r="W27" s="16">
        <f t="shared" ca="1" si="56"/>
        <v>1</v>
      </c>
      <c r="X27" s="16">
        <f t="shared" ca="1" si="57"/>
        <v>1</v>
      </c>
    </row>
    <row r="28" spans="1:24" x14ac:dyDescent="0.25">
      <c r="A28" s="16" t="s">
        <v>15</v>
      </c>
      <c r="B28" s="16" t="s">
        <v>11</v>
      </c>
      <c r="C28" s="16">
        <f>COUNTIF(A$2:A28, A28)+COUNTIF(B$2:B28, A28)</f>
        <v>3</v>
      </c>
      <c r="D28" s="16">
        <f>COUNTIF(B$2:B28, B28)+COUNTIF(A$2:A28, B28)</f>
        <v>3</v>
      </c>
      <c r="E28" s="46">
        <f ca="1">HLOOKUP(A28, Form!$C$1:$V$39, Fixtures!C28+1, FALSE)</f>
        <v>2</v>
      </c>
      <c r="F28" s="46">
        <f ca="1">HLOOKUP(B28, Form!$C$1:$V$39, Fixtures!C28+1, FALSE)</f>
        <v>2.1578947368421053</v>
      </c>
      <c r="G28" s="46">
        <f t="shared" ca="1" si="42"/>
        <v>0.92682926829268286</v>
      </c>
      <c r="H28" s="46">
        <f t="shared" ca="1" si="43"/>
        <v>1.0789473684210527</v>
      </c>
      <c r="I28" s="46">
        <f t="shared" ca="1" si="44"/>
        <v>1.2624586755650988</v>
      </c>
      <c r="J28" s="46">
        <f t="shared" ca="1" si="45"/>
        <v>1.9934872787105502</v>
      </c>
      <c r="K28" s="16">
        <f t="shared" ca="1" si="46"/>
        <v>2.1972401562606607</v>
      </c>
      <c r="L28" s="16">
        <f t="shared" ca="1" si="47"/>
        <v>0.44199702332694679</v>
      </c>
      <c r="M28" s="16">
        <f t="shared" ca="1" si="48"/>
        <v>0.33405854339583219</v>
      </c>
      <c r="N28" s="16">
        <f t="shared" ca="1" si="49"/>
        <v>0.31276974863519547</v>
      </c>
      <c r="O28" s="16"/>
      <c r="P28" s="46">
        <f t="shared" ca="1" si="50"/>
        <v>0.40593933397078569</v>
      </c>
      <c r="Q28" s="46">
        <f t="shared" ca="1" si="51"/>
        <v>0.71274570473008736</v>
      </c>
      <c r="R28" s="46">
        <f t="shared" ca="1" si="52"/>
        <v>1.0000000000000002</v>
      </c>
      <c r="T28" s="47">
        <f t="shared" ca="1" si="12"/>
        <v>0.61241295500768389</v>
      </c>
      <c r="U28" s="47"/>
      <c r="V28" s="16" t="str">
        <f t="shared" ca="1" si="53"/>
        <v>Draw</v>
      </c>
      <c r="W28" s="16">
        <f t="shared" ca="1" si="56"/>
        <v>1</v>
      </c>
      <c r="X28" s="16">
        <f t="shared" ca="1" si="57"/>
        <v>1</v>
      </c>
    </row>
    <row r="29" spans="1:24" x14ac:dyDescent="0.25">
      <c r="A29" s="16" t="s">
        <v>10</v>
      </c>
      <c r="B29" s="16" t="s">
        <v>16</v>
      </c>
      <c r="C29" s="16">
        <f>COUNTIF(A$2:A29, A29)+COUNTIF(B$2:B29, A29)</f>
        <v>3</v>
      </c>
      <c r="D29" s="16">
        <f>COUNTIF(B$2:B29, B29)+COUNTIF(A$2:A29, B29)</f>
        <v>3</v>
      </c>
      <c r="E29" s="46">
        <f ca="1">HLOOKUP(A29, Form!$C$1:$V$39, Fixtures!C29+1, FALSE)</f>
        <v>1.0263157894736843</v>
      </c>
      <c r="F29" s="46">
        <f ca="1">HLOOKUP(B29, Form!$C$1:$V$39, Fixtures!C29+1, FALSE)</f>
        <v>0.92105263157894735</v>
      </c>
      <c r="G29" s="46">
        <f t="shared" ca="1" si="42"/>
        <v>1.1142857142857143</v>
      </c>
      <c r="H29" s="46">
        <f t="shared" ca="1" si="43"/>
        <v>0.89743589743589736</v>
      </c>
      <c r="I29" s="46">
        <f t="shared" ca="1" si="44"/>
        <v>0.88524461508306884</v>
      </c>
      <c r="J29" s="46">
        <f t="shared" ca="1" si="45"/>
        <v>2.0957379292787888</v>
      </c>
      <c r="K29" s="16">
        <f t="shared" ca="1" si="46"/>
        <v>3.1265936614916909</v>
      </c>
      <c r="L29" s="16">
        <f t="shared" ca="1" si="47"/>
        <v>0.53043514459577834</v>
      </c>
      <c r="M29" s="16">
        <f t="shared" ca="1" si="48"/>
        <v>0.32302475947405829</v>
      </c>
      <c r="N29" s="16">
        <f t="shared" ca="1" si="49"/>
        <v>0.24233061988432306</v>
      </c>
      <c r="O29" s="16"/>
      <c r="P29" s="46">
        <f t="shared" ca="1" si="50"/>
        <v>0.48406619057235806</v>
      </c>
      <c r="Q29" s="46">
        <f t="shared" ca="1" si="51"/>
        <v>0.77885315250776843</v>
      </c>
      <c r="R29" s="46">
        <f t="shared" ca="1" si="52"/>
        <v>1</v>
      </c>
      <c r="T29" s="47">
        <f t="shared" ca="1" si="12"/>
        <v>0.50043153846886601</v>
      </c>
      <c r="U29" s="47"/>
      <c r="V29" s="16" t="str">
        <f t="shared" ca="1" si="53"/>
        <v>Draw</v>
      </c>
      <c r="W29" s="16">
        <f t="shared" ca="1" si="56"/>
        <v>1</v>
      </c>
      <c r="X29" s="16">
        <f t="shared" ca="1" si="57"/>
        <v>1</v>
      </c>
    </row>
    <row r="30" spans="1:24" x14ac:dyDescent="0.25">
      <c r="A30" s="16" t="s">
        <v>18</v>
      </c>
      <c r="B30" s="16" t="s">
        <v>7</v>
      </c>
      <c r="C30" s="16">
        <f>COUNTIF(A$2:A30, A30)+COUNTIF(B$2:B30, A30)</f>
        <v>3</v>
      </c>
      <c r="D30" s="16">
        <f>COUNTIF(B$2:B30, B30)+COUNTIF(A$2:A30, B30)</f>
        <v>3</v>
      </c>
      <c r="E30" s="46">
        <f ca="1">HLOOKUP(A30, Form!$C$1:$V$39, Fixtures!C30+1, FALSE)</f>
        <v>1.8157894736842106</v>
      </c>
      <c r="F30" s="46">
        <f ca="1">HLOOKUP(B30, Form!$C$1:$V$39, Fixtures!C30+1, FALSE)</f>
        <v>2.1315789473684212</v>
      </c>
      <c r="G30" s="46">
        <f t="shared" ca="1" si="42"/>
        <v>0.85185185185185186</v>
      </c>
      <c r="H30" s="46">
        <f t="shared" ca="1" si="43"/>
        <v>1.173913043478261</v>
      </c>
      <c r="I30" s="46">
        <f t="shared" ca="1" si="44"/>
        <v>1.4852997345784991</v>
      </c>
      <c r="J30" s="46">
        <f t="shared" ca="1" si="45"/>
        <v>1.8408344941808945</v>
      </c>
      <c r="K30" s="16">
        <f t="shared" ca="1" si="46"/>
        <v>1.8694774165003105</v>
      </c>
      <c r="L30" s="16">
        <f t="shared" ca="1" si="47"/>
        <v>0.40236595453127416</v>
      </c>
      <c r="M30" s="16">
        <f t="shared" ca="1" si="48"/>
        <v>0.35200924307571557</v>
      </c>
      <c r="N30" s="16">
        <f t="shared" ca="1" si="49"/>
        <v>0.34849551149966046</v>
      </c>
      <c r="O30" s="16"/>
      <c r="P30" s="46">
        <f t="shared" ca="1" si="50"/>
        <v>0.36483510823965898</v>
      </c>
      <c r="Q30" s="46">
        <f t="shared" ca="1" si="51"/>
        <v>0.68401054754464419</v>
      </c>
      <c r="R30" s="46">
        <f t="shared" ca="1" si="52"/>
        <v>1</v>
      </c>
      <c r="T30" s="47">
        <f t="shared" ca="1" si="12"/>
        <v>0.20407954595056343</v>
      </c>
      <c r="U30" s="47"/>
      <c r="V30" s="16" t="str">
        <f t="shared" ca="1" si="53"/>
        <v>Tottenham Hotspur</v>
      </c>
      <c r="W30" s="16">
        <f t="shared" ca="1" si="56"/>
        <v>3</v>
      </c>
      <c r="X30" s="16">
        <f t="shared" ca="1" si="57"/>
        <v>0</v>
      </c>
    </row>
    <row r="31" spans="1:24" x14ac:dyDescent="0.25">
      <c r="A31" s="16" t="s">
        <v>1</v>
      </c>
      <c r="B31" s="16" t="s">
        <v>6</v>
      </c>
      <c r="C31" s="16">
        <f>COUNTIF(A$2:A31, A31)+COUNTIF(B$2:B31, A31)</f>
        <v>3</v>
      </c>
      <c r="D31" s="16">
        <f>COUNTIF(B$2:B31, B31)+COUNTIF(A$2:A31, B31)</f>
        <v>3</v>
      </c>
      <c r="E31" s="46">
        <f ca="1">HLOOKUP(A31, Form!$C$1:$V$39, Fixtures!C31+1, FALSE)</f>
        <v>0.81078947368421095</v>
      </c>
      <c r="F31" s="46">
        <f ca="1">HLOOKUP(B31, Form!$C$1:$V$39, Fixtures!C31+1, FALSE)</f>
        <v>2</v>
      </c>
      <c r="G31" s="46">
        <f t="shared" ca="1" si="42"/>
        <v>0.40539473684210547</v>
      </c>
      <c r="H31" s="46">
        <f t="shared" ca="1" si="43"/>
        <v>2.46673158065563</v>
      </c>
      <c r="I31" s="46">
        <f t="shared" ca="1" si="44"/>
        <v>6.212187559934411</v>
      </c>
      <c r="J31" s="46">
        <f t="shared" ca="1" si="45"/>
        <v>0.91297523578872819</v>
      </c>
      <c r="K31" s="16">
        <f t="shared" ca="1" si="46"/>
        <v>0.45098240537416417</v>
      </c>
      <c r="L31" s="16">
        <f t="shared" ca="1" si="47"/>
        <v>0.13865418663752752</v>
      </c>
      <c r="M31" s="16">
        <f t="shared" ca="1" si="48"/>
        <v>0.52274592022499211</v>
      </c>
      <c r="N31" s="16">
        <f t="shared" ca="1" si="49"/>
        <v>0.68918823294906217</v>
      </c>
      <c r="O31" s="16"/>
      <c r="P31" s="46">
        <f t="shared" ca="1" si="50"/>
        <v>0.10266206404304581</v>
      </c>
      <c r="Q31" s="46">
        <f t="shared" ca="1" si="51"/>
        <v>0.48971258477974899</v>
      </c>
      <c r="R31" s="46">
        <f t="shared" ca="1" si="52"/>
        <v>1</v>
      </c>
      <c r="T31" s="47">
        <f t="shared" ca="1" si="12"/>
        <v>0.76389452066773622</v>
      </c>
      <c r="U31" s="47"/>
      <c r="V31" s="16" t="str">
        <f t="shared" ca="1" si="53"/>
        <v>Arsenal</v>
      </c>
      <c r="W31" s="16">
        <f t="shared" ca="1" si="56"/>
        <v>0</v>
      </c>
      <c r="X31" s="16">
        <f t="shared" ca="1" si="57"/>
        <v>3</v>
      </c>
    </row>
    <row r="32" spans="1:24" x14ac:dyDescent="0.25">
      <c r="A32" s="16" t="s">
        <v>6</v>
      </c>
      <c r="B32" s="16" t="s">
        <v>19</v>
      </c>
      <c r="C32" s="16">
        <f>COUNTIF(A$2:A32, A32)+COUNTIF(B$2:B32, A32)</f>
        <v>4</v>
      </c>
      <c r="D32" s="16">
        <f>COUNTIF(B$2:B32, B32)+COUNTIF(A$2:A32, B32)</f>
        <v>4</v>
      </c>
      <c r="E32" s="46">
        <f ca="1">HLOOKUP(A32, Form!$C$1:$V$39, Fixtures!C32+1, FALSE)</f>
        <v>2</v>
      </c>
      <c r="F32" s="46">
        <f ca="1">HLOOKUP(B32, Form!$C$1:$V$39, Fixtures!C32+1, FALSE)</f>
        <v>2.263157894736842</v>
      </c>
      <c r="G32" s="46">
        <f t="shared" ref="G32:G41" ca="1" si="58">E32/F32</f>
        <v>0.88372093023255816</v>
      </c>
      <c r="H32" s="46">
        <f t="shared" ref="H32:H41" ca="1" si="59">F32/E32</f>
        <v>1.131578947368421</v>
      </c>
      <c r="I32" s="46">
        <f t="shared" ref="I32:I41" ca="1" si="60">1.0905*(G32^(-1.927))</f>
        <v>1.3838097720505584</v>
      </c>
      <c r="J32" s="46">
        <f t="shared" ref="J32:J41" ca="1" si="61">IF(G32&lt;1, 2.1418*(G32^0.9444), IF(G32&gt;1, 2.167*(G32^(-0.309)), 2.1544))</f>
        <v>1.9058070686963668</v>
      </c>
      <c r="K32" s="16">
        <f t="shared" ref="K32:K41" ca="1" si="62">2.5414*(H32^(-1.915))</f>
        <v>2.0057025223724922</v>
      </c>
      <c r="L32" s="16">
        <f t="shared" ref="L32:L41" ca="1" si="63">1/(I32+1)</f>
        <v>0.41949656039030236</v>
      </c>
      <c r="M32" s="16">
        <f t="shared" ref="M32:M41" ca="1" si="64">1/(J32+1)</f>
        <v>0.34413847043486967</v>
      </c>
      <c r="N32" s="16">
        <f t="shared" ref="N32:N41" ca="1" si="65">1/(K32+1)</f>
        <v>0.33270092184993399</v>
      </c>
      <c r="O32" s="16"/>
      <c r="P32" s="46">
        <f t="shared" ref="P32:P41" ca="1" si="66">L32/(SUM(L32:N32))</f>
        <v>0.3826350484691422</v>
      </c>
      <c r="Q32" s="46">
        <f t="shared" ref="Q32:Q41" ca="1" si="67">P32+(M32/SUM(L32:N32))</f>
        <v>0.69653378507005115</v>
      </c>
      <c r="R32" s="46">
        <f t="shared" ref="R32:R41" ca="1" si="68">Q32+(N32/SUM(L32:N32))</f>
        <v>1</v>
      </c>
      <c r="T32" s="47">
        <f t="shared" ca="1" si="12"/>
        <v>0.90405975742938194</v>
      </c>
      <c r="U32" s="47"/>
      <c r="V32" s="16" t="str">
        <f t="shared" ref="V32:V41" ca="1" si="69">IF(T32&lt;P32, A32, IF(T32&gt;Q32, B32, "Draw"))</f>
        <v>Manchester City</v>
      </c>
      <c r="W32" s="16">
        <f t="shared" ref="W32:W41" ca="1" si="70">IF(V32=A32, 3, IF(V32=B32, 0, 1))</f>
        <v>0</v>
      </c>
      <c r="X32" s="16">
        <f t="shared" ref="X32:X41" ca="1" si="71">IF(V32=B32, 3, IF(V32=A32, 0, 1))</f>
        <v>3</v>
      </c>
    </row>
    <row r="33" spans="1:24" x14ac:dyDescent="0.25">
      <c r="A33" s="16" t="s">
        <v>11</v>
      </c>
      <c r="B33" s="16" t="s">
        <v>14</v>
      </c>
      <c r="C33" s="16">
        <f>COUNTIF(A$2:A33, A33)+COUNTIF(B$2:B33, A33)</f>
        <v>4</v>
      </c>
      <c r="D33" s="16">
        <f>COUNTIF(B$2:B33, B33)+COUNTIF(A$2:A33, B33)</f>
        <v>4</v>
      </c>
      <c r="E33" s="46">
        <f ca="1">HLOOKUP(A33, Form!$C$1:$V$39, Fixtures!C33+1, FALSE)</f>
        <v>2.1578947368421053</v>
      </c>
      <c r="F33" s="46">
        <f ca="1">HLOOKUP(B33, Form!$C$1:$V$39, Fixtures!C33+1, FALSE)</f>
        <v>1.2105263157894737</v>
      </c>
      <c r="G33" s="46">
        <f t="shared" ca="1" si="58"/>
        <v>1.7826086956521741</v>
      </c>
      <c r="H33" s="46">
        <f t="shared" ca="1" si="59"/>
        <v>0.5609756097560975</v>
      </c>
      <c r="I33" s="46">
        <f t="shared" ca="1" si="60"/>
        <v>0.35796512562416127</v>
      </c>
      <c r="J33" s="46">
        <f t="shared" ca="1" si="61"/>
        <v>1.8125191381399235</v>
      </c>
      <c r="K33" s="16">
        <f t="shared" ca="1" si="62"/>
        <v>7.6885652644868649</v>
      </c>
      <c r="L33" s="16">
        <f t="shared" ca="1" si="63"/>
        <v>0.73639593619193289</v>
      </c>
      <c r="M33" s="16">
        <f t="shared" ca="1" si="64"/>
        <v>0.35555313613309525</v>
      </c>
      <c r="N33" s="16">
        <f t="shared" ca="1" si="65"/>
        <v>0.11509380082432501</v>
      </c>
      <c r="O33" s="16"/>
      <c r="P33" s="46">
        <f t="shared" ca="1" si="66"/>
        <v>0.61008266779337095</v>
      </c>
      <c r="Q33" s="46">
        <f t="shared" ca="1" si="67"/>
        <v>0.90464812527824434</v>
      </c>
      <c r="R33" s="46">
        <f t="shared" ca="1" si="68"/>
        <v>0.99999999999999989</v>
      </c>
      <c r="T33" s="47">
        <f t="shared" ca="1" si="12"/>
        <v>0.94152975641507408</v>
      </c>
      <c r="U33" s="47"/>
      <c r="V33" s="16" t="str">
        <f t="shared" ca="1" si="69"/>
        <v>Swansea City</v>
      </c>
      <c r="W33" s="16">
        <f t="shared" ca="1" si="70"/>
        <v>0</v>
      </c>
      <c r="X33" s="16">
        <f t="shared" ca="1" si="71"/>
        <v>3</v>
      </c>
    </row>
    <row r="34" spans="1:24" x14ac:dyDescent="0.25">
      <c r="A34" s="16" t="s">
        <v>12</v>
      </c>
      <c r="B34" s="16" t="s">
        <v>9</v>
      </c>
      <c r="C34" s="16">
        <f>COUNTIF(A$2:A34, A34)+COUNTIF(B$2:B34, A34)</f>
        <v>4</v>
      </c>
      <c r="D34" s="16">
        <f>COUNTIF(B$2:B34, B34)+COUNTIF(A$2:A34, B34)</f>
        <v>4</v>
      </c>
      <c r="E34" s="46">
        <f ca="1">HLOOKUP(A34, Form!$C$1:$V$39, Fixtures!C34+1, FALSE)</f>
        <v>1.263157894736842</v>
      </c>
      <c r="F34" s="46">
        <f ca="1">HLOOKUP(B34, Form!$C$1:$V$39, Fixtures!C34+1, FALSE)</f>
        <v>0.71394736842105311</v>
      </c>
      <c r="G34" s="46">
        <f t="shared" ca="1" si="58"/>
        <v>1.7692591227423504</v>
      </c>
      <c r="H34" s="46">
        <f t="shared" ca="1" si="59"/>
        <v>0.56520833333333376</v>
      </c>
      <c r="I34" s="46">
        <f t="shared" ca="1" si="60"/>
        <v>0.36318805636066176</v>
      </c>
      <c r="J34" s="46">
        <f t="shared" ca="1" si="61"/>
        <v>1.8167340468437749</v>
      </c>
      <c r="K34" s="16">
        <f t="shared" ca="1" si="62"/>
        <v>7.5786812246597695</v>
      </c>
      <c r="L34" s="16">
        <f t="shared" ca="1" si="63"/>
        <v>0.73357450231021371</v>
      </c>
      <c r="M34" s="16">
        <f t="shared" ca="1" si="64"/>
        <v>0.35502109299971946</v>
      </c>
      <c r="N34" s="16">
        <f t="shared" ca="1" si="65"/>
        <v>0.11656803345547555</v>
      </c>
      <c r="O34" s="16"/>
      <c r="P34" s="46">
        <f t="shared" ca="1" si="66"/>
        <v>0.60869286526818001</v>
      </c>
      <c r="Q34" s="46">
        <f t="shared" ca="1" si="67"/>
        <v>0.90327617704917817</v>
      </c>
      <c r="R34" s="46">
        <f t="shared" ca="1" si="68"/>
        <v>1.0000000000000002</v>
      </c>
      <c r="T34" s="47">
        <f t="shared" ca="1" si="12"/>
        <v>0.33907010194110532</v>
      </c>
      <c r="U34" s="47"/>
      <c r="V34" s="16" t="str">
        <f t="shared" ca="1" si="69"/>
        <v>Crystal Palace</v>
      </c>
      <c r="W34" s="16">
        <f t="shared" ca="1" si="70"/>
        <v>3</v>
      </c>
      <c r="X34" s="16">
        <f t="shared" ca="1" si="71"/>
        <v>0</v>
      </c>
    </row>
    <row r="35" spans="1:24" x14ac:dyDescent="0.25">
      <c r="A35" s="16" t="s">
        <v>13</v>
      </c>
      <c r="B35" s="16" t="s">
        <v>8</v>
      </c>
      <c r="C35" s="16">
        <f>COUNTIF(A$2:A35, A35)+COUNTIF(B$2:B35, A35)</f>
        <v>4</v>
      </c>
      <c r="D35" s="16">
        <f>COUNTIF(B$2:B35, B35)+COUNTIF(A$2:A35, B35)</f>
        <v>4</v>
      </c>
      <c r="E35" s="46">
        <f ca="1">HLOOKUP(A35, Form!$C$1:$V$39, Fixtures!C35+1, FALSE)</f>
        <v>1.5526315789473684</v>
      </c>
      <c r="F35" s="46">
        <f ca="1">HLOOKUP(B35, Form!$C$1:$V$39, Fixtures!C35+1, FALSE)</f>
        <v>1.263157894736842</v>
      </c>
      <c r="G35" s="46">
        <f t="shared" ca="1" si="58"/>
        <v>1.2291666666666667</v>
      </c>
      <c r="H35" s="46">
        <f t="shared" ca="1" si="59"/>
        <v>0.81355932203389825</v>
      </c>
      <c r="I35" s="46">
        <f t="shared" ca="1" si="60"/>
        <v>0.73273292687760361</v>
      </c>
      <c r="J35" s="46">
        <f t="shared" ca="1" si="61"/>
        <v>2.0331488822683181</v>
      </c>
      <c r="K35" s="16">
        <f t="shared" ca="1" si="62"/>
        <v>3.7729205357858704</v>
      </c>
      <c r="L35" s="16">
        <f t="shared" ca="1" si="63"/>
        <v>0.57712298559594344</v>
      </c>
      <c r="M35" s="16">
        <f t="shared" ca="1" si="64"/>
        <v>0.32969037749711688</v>
      </c>
      <c r="N35" s="16">
        <f t="shared" ca="1" si="65"/>
        <v>0.20951532557525562</v>
      </c>
      <c r="O35" s="16"/>
      <c r="P35" s="46">
        <f t="shared" ca="1" si="66"/>
        <v>0.51698302789691941</v>
      </c>
      <c r="Q35" s="46">
        <f t="shared" ca="1" si="67"/>
        <v>0.81231753004109453</v>
      </c>
      <c r="R35" s="46">
        <f t="shared" ca="1" si="68"/>
        <v>1</v>
      </c>
      <c r="T35" s="47">
        <f t="shared" ca="1" si="12"/>
        <v>0.50693566492731923</v>
      </c>
      <c r="U35" s="47"/>
      <c r="V35" s="16" t="str">
        <f t="shared" ca="1" si="69"/>
        <v>Southampton</v>
      </c>
      <c r="W35" s="16">
        <f t="shared" ca="1" si="70"/>
        <v>3</v>
      </c>
      <c r="X35" s="16">
        <f t="shared" ca="1" si="71"/>
        <v>0</v>
      </c>
    </row>
    <row r="36" spans="1:24" x14ac:dyDescent="0.25">
      <c r="A36" s="16" t="s">
        <v>3</v>
      </c>
      <c r="B36" s="16" t="s">
        <v>1</v>
      </c>
      <c r="C36" s="16">
        <f>COUNTIF(A$2:A36, A36)+COUNTIF(B$2:B36, A36)</f>
        <v>4</v>
      </c>
      <c r="D36" s="16">
        <f>COUNTIF(B$2:B36, B36)+COUNTIF(A$2:A36, B36)</f>
        <v>4</v>
      </c>
      <c r="E36" s="46">
        <f ca="1">HLOOKUP(A36, Form!$C$1:$V$39, Fixtures!C36+1, FALSE)</f>
        <v>1.263157894736842</v>
      </c>
      <c r="F36" s="46">
        <f ca="1">HLOOKUP(B36, Form!$C$1:$V$39, Fixtures!C36+1, FALSE)</f>
        <v>0.81078947368421095</v>
      </c>
      <c r="G36" s="46">
        <f t="shared" ca="1" si="58"/>
        <v>1.5579357351509242</v>
      </c>
      <c r="H36" s="46">
        <f t="shared" ca="1" si="59"/>
        <v>0.64187500000000042</v>
      </c>
      <c r="I36" s="46">
        <f t="shared" ca="1" si="60"/>
        <v>0.46406916008149857</v>
      </c>
      <c r="J36" s="46">
        <f t="shared" ca="1" si="61"/>
        <v>1.8895618140617987</v>
      </c>
      <c r="K36" s="16">
        <f t="shared" ca="1" si="62"/>
        <v>5.9402591628456456</v>
      </c>
      <c r="L36" s="16">
        <f t="shared" ca="1" si="63"/>
        <v>0.683027842717713</v>
      </c>
      <c r="M36" s="16">
        <f t="shared" ca="1" si="64"/>
        <v>0.34607323336486101</v>
      </c>
      <c r="N36" s="16">
        <f t="shared" ca="1" si="65"/>
        <v>0.14408683833500821</v>
      </c>
      <c r="O36" s="16"/>
      <c r="P36" s="46">
        <f t="shared" ca="1" si="66"/>
        <v>0.5821981579624399</v>
      </c>
      <c r="Q36" s="46">
        <f t="shared" ca="1" si="67"/>
        <v>0.8771834958711292</v>
      </c>
      <c r="R36" s="46">
        <f t="shared" ca="1" si="68"/>
        <v>0.99999999999999989</v>
      </c>
      <c r="T36" s="47">
        <f t="shared" ca="1" si="12"/>
        <v>0.18267664041826592</v>
      </c>
      <c r="U36" s="47"/>
      <c r="V36" s="16" t="str">
        <f t="shared" ca="1" si="69"/>
        <v>Stoke City</v>
      </c>
      <c r="W36" s="16">
        <f t="shared" ca="1" si="70"/>
        <v>3</v>
      </c>
      <c r="X36" s="16">
        <f t="shared" ca="1" si="71"/>
        <v>0</v>
      </c>
    </row>
    <row r="37" spans="1:24" x14ac:dyDescent="0.25">
      <c r="A37" s="16" t="s">
        <v>17</v>
      </c>
      <c r="B37" s="16" t="s">
        <v>18</v>
      </c>
      <c r="C37" s="16">
        <f>COUNTIF(A$2:A37, A37)+COUNTIF(B$2:B37, A37)</f>
        <v>4</v>
      </c>
      <c r="D37" s="16">
        <f>COUNTIF(B$2:B37, B37)+COUNTIF(A$2:A37, B37)</f>
        <v>4</v>
      </c>
      <c r="E37" s="46">
        <f ca="1">HLOOKUP(A37, Form!$C$1:$V$39, Fixtures!C37+1, FALSE)</f>
        <v>1.0789473684210527</v>
      </c>
      <c r="F37" s="46">
        <f ca="1">HLOOKUP(B37, Form!$C$1:$V$39, Fixtures!C37+1, FALSE)</f>
        <v>1.8947368421052631</v>
      </c>
      <c r="G37" s="46">
        <f t="shared" ca="1" si="58"/>
        <v>0.56944444444444453</v>
      </c>
      <c r="H37" s="46">
        <f t="shared" ca="1" si="59"/>
        <v>1.7560975609756095</v>
      </c>
      <c r="I37" s="46">
        <f t="shared" ca="1" si="60"/>
        <v>3.2275345400042679</v>
      </c>
      <c r="J37" s="46">
        <f t="shared" ca="1" si="61"/>
        <v>1.2584245405738939</v>
      </c>
      <c r="K37" s="16">
        <f t="shared" ca="1" si="62"/>
        <v>0.86449479051284128</v>
      </c>
      <c r="L37" s="16">
        <f t="shared" ca="1" si="63"/>
        <v>0.23654448959250621</v>
      </c>
      <c r="M37" s="16">
        <f t="shared" ca="1" si="64"/>
        <v>0.44278654523736599</v>
      </c>
      <c r="N37" s="16">
        <f t="shared" ca="1" si="65"/>
        <v>0.53633831807325327</v>
      </c>
      <c r="O37" s="16"/>
      <c r="P37" s="46">
        <f t="shared" ca="1" si="66"/>
        <v>0.19457962728731881</v>
      </c>
      <c r="Q37" s="46">
        <f t="shared" ca="1" si="67"/>
        <v>0.55881233923317208</v>
      </c>
      <c r="R37" s="46">
        <f t="shared" ca="1" si="68"/>
        <v>1</v>
      </c>
      <c r="T37" s="47">
        <f t="shared" ca="1" si="12"/>
        <v>0.29926838003464007</v>
      </c>
      <c r="U37" s="47"/>
      <c r="V37" s="16" t="str">
        <f t="shared" ca="1" si="69"/>
        <v>Draw</v>
      </c>
      <c r="W37" s="16">
        <f t="shared" ca="1" si="70"/>
        <v>1</v>
      </c>
      <c r="X37" s="16">
        <f t="shared" ca="1" si="71"/>
        <v>1</v>
      </c>
    </row>
    <row r="38" spans="1:24" x14ac:dyDescent="0.25">
      <c r="A38" s="16" t="s">
        <v>4</v>
      </c>
      <c r="B38" s="16" t="s">
        <v>15</v>
      </c>
      <c r="C38" s="16">
        <f>COUNTIF(A$2:A38, A38)+COUNTIF(B$2:B38, A38)</f>
        <v>4</v>
      </c>
      <c r="D38" s="16">
        <f>COUNTIF(B$2:B38, B38)+COUNTIF(A$2:A38, B38)</f>
        <v>4</v>
      </c>
      <c r="E38" s="46">
        <f ca="1">HLOOKUP(A38, Form!$C$1:$V$39, Fixtures!C38+1, FALSE)</f>
        <v>1</v>
      </c>
      <c r="F38" s="46">
        <f ca="1">HLOOKUP(B38, Form!$C$1:$V$39, Fixtures!C38+1, FALSE)</f>
        <v>2</v>
      </c>
      <c r="G38" s="46">
        <f t="shared" ca="1" si="58"/>
        <v>0.5</v>
      </c>
      <c r="H38" s="46">
        <f t="shared" ca="1" si="59"/>
        <v>2</v>
      </c>
      <c r="I38" s="46">
        <f t="shared" ca="1" si="60"/>
        <v>4.1467749995644674</v>
      </c>
      <c r="J38" s="46">
        <f t="shared" ca="1" si="61"/>
        <v>1.1129769916010974</v>
      </c>
      <c r="K38" s="16">
        <f t="shared" ca="1" si="62"/>
        <v>0.6739079564782966</v>
      </c>
      <c r="L38" s="16">
        <f t="shared" ca="1" si="63"/>
        <v>0.19429642836234776</v>
      </c>
      <c r="M38" s="16">
        <f t="shared" ca="1" si="64"/>
        <v>0.47326592006203305</v>
      </c>
      <c r="N38" s="16">
        <f t="shared" ca="1" si="65"/>
        <v>0.59740441290683699</v>
      </c>
      <c r="O38" s="16"/>
      <c r="P38" s="46">
        <f t="shared" ca="1" si="66"/>
        <v>0.15359805040084634</v>
      </c>
      <c r="Q38" s="46">
        <f t="shared" ca="1" si="67"/>
        <v>0.52773113794852256</v>
      </c>
      <c r="R38" s="46">
        <f t="shared" ca="1" si="68"/>
        <v>0.99999999999999989</v>
      </c>
      <c r="T38" s="47">
        <f t="shared" ca="1" si="12"/>
        <v>0.2745421038477337</v>
      </c>
      <c r="U38" s="47"/>
      <c r="V38" s="16" t="str">
        <f t="shared" ca="1" si="69"/>
        <v>Draw</v>
      </c>
      <c r="W38" s="16">
        <f t="shared" ca="1" si="70"/>
        <v>1</v>
      </c>
      <c r="X38" s="16">
        <f t="shared" ca="1" si="71"/>
        <v>1</v>
      </c>
    </row>
    <row r="39" spans="1:24" x14ac:dyDescent="0.25">
      <c r="A39" s="16" t="s">
        <v>7</v>
      </c>
      <c r="B39" s="16" t="s">
        <v>10</v>
      </c>
      <c r="C39" s="16">
        <f>COUNTIF(A$2:A39, A39)+COUNTIF(B$2:B39, A39)</f>
        <v>4</v>
      </c>
      <c r="D39" s="16">
        <f>COUNTIF(B$2:B39, B39)+COUNTIF(A$2:A39, B39)</f>
        <v>4</v>
      </c>
      <c r="E39" s="46">
        <f ca="1">HLOOKUP(A39, Form!$C$1:$V$39, Fixtures!C39+1, FALSE)</f>
        <v>2.0526315789473686</v>
      </c>
      <c r="F39" s="46">
        <f ca="1">HLOOKUP(B39, Form!$C$1:$V$39, Fixtures!C39+1, FALSE)</f>
        <v>1.0526315789473684</v>
      </c>
      <c r="G39" s="46">
        <f t="shared" ca="1" si="58"/>
        <v>1.9500000000000002</v>
      </c>
      <c r="H39" s="46">
        <f t="shared" ca="1" si="59"/>
        <v>0.51282051282051277</v>
      </c>
      <c r="I39" s="46">
        <f t="shared" ca="1" si="60"/>
        <v>0.30111263116926484</v>
      </c>
      <c r="J39" s="46">
        <f t="shared" ca="1" si="61"/>
        <v>1.7629427792598449</v>
      </c>
      <c r="K39" s="16">
        <f t="shared" ca="1" si="62"/>
        <v>9.1303895321249691</v>
      </c>
      <c r="L39" s="16">
        <f t="shared" ca="1" si="63"/>
        <v>0.76857297058236584</v>
      </c>
      <c r="M39" s="16">
        <f t="shared" ca="1" si="64"/>
        <v>0.36193293886016942</v>
      </c>
      <c r="N39" s="16">
        <f t="shared" ca="1" si="65"/>
        <v>9.8712887281269049E-2</v>
      </c>
      <c r="O39" s="16"/>
      <c r="P39" s="46">
        <f t="shared" ca="1" si="66"/>
        <v>0.62525318733395352</v>
      </c>
      <c r="Q39" s="46">
        <f t="shared" ca="1" si="67"/>
        <v>0.91969461617055859</v>
      </c>
      <c r="R39" s="46">
        <f t="shared" ca="1" si="68"/>
        <v>0.99999999999999989</v>
      </c>
      <c r="T39" s="47">
        <f t="shared" ca="1" si="12"/>
        <v>0.45381866187228792</v>
      </c>
      <c r="U39" s="47"/>
      <c r="V39" s="16" t="str">
        <f t="shared" ca="1" si="69"/>
        <v>Liverpool</v>
      </c>
      <c r="W39" s="16">
        <f t="shared" ca="1" si="70"/>
        <v>3</v>
      </c>
      <c r="X39" s="16">
        <f t="shared" ca="1" si="71"/>
        <v>0</v>
      </c>
    </row>
    <row r="40" spans="1:24" x14ac:dyDescent="0.25">
      <c r="A40" s="16" t="s">
        <v>0</v>
      </c>
      <c r="B40" s="16" t="s">
        <v>2</v>
      </c>
      <c r="C40" s="16">
        <f>COUNTIF(A$2:A40, A40)+COUNTIF(B$2:B40, A40)</f>
        <v>4</v>
      </c>
      <c r="D40" s="16">
        <f>COUNTIF(B$2:B40, B40)+COUNTIF(A$2:A40, B40)</f>
        <v>4</v>
      </c>
      <c r="E40" s="46">
        <f ca="1">HLOOKUP(A40, Form!$C$1:$V$39, Fixtures!C40+1, FALSE)</f>
        <v>1.631578947368421</v>
      </c>
      <c r="F40" s="46">
        <f ca="1">HLOOKUP(B40, Form!$C$1:$V$39, Fixtures!C40+1, FALSE)</f>
        <v>0.60684210526315818</v>
      </c>
      <c r="G40" s="46">
        <f t="shared" ca="1" si="58"/>
        <v>2.6886383347788363</v>
      </c>
      <c r="H40" s="46">
        <f t="shared" ca="1" si="59"/>
        <v>0.37193548387096792</v>
      </c>
      <c r="I40" s="46">
        <f t="shared" ca="1" si="60"/>
        <v>0.16214992833051128</v>
      </c>
      <c r="J40" s="46">
        <f t="shared" ca="1" si="61"/>
        <v>1.5963694347700255</v>
      </c>
      <c r="K40" s="16">
        <f t="shared" ca="1" si="62"/>
        <v>16.889918183511124</v>
      </c>
      <c r="L40" s="16">
        <f t="shared" ca="1" si="63"/>
        <v>0.86047417430602258</v>
      </c>
      <c r="M40" s="16">
        <f t="shared" ca="1" si="64"/>
        <v>0.38515320146979598</v>
      </c>
      <c r="N40" s="16">
        <f t="shared" ca="1" si="65"/>
        <v>5.5897404881464767E-2</v>
      </c>
      <c r="O40" s="16"/>
      <c r="P40" s="46">
        <f t="shared" ca="1" si="66"/>
        <v>0.66112776882471225</v>
      </c>
      <c r="Q40" s="46">
        <f t="shared" ca="1" si="67"/>
        <v>0.95705236987248465</v>
      </c>
      <c r="R40" s="46">
        <f t="shared" ca="1" si="68"/>
        <v>1.0000000000000002</v>
      </c>
      <c r="T40" s="47">
        <f t="shared" ca="1" si="12"/>
        <v>0.77481407246284018</v>
      </c>
      <c r="U40" s="47"/>
      <c r="V40" s="16" t="str">
        <f t="shared" ca="1" si="69"/>
        <v>Draw</v>
      </c>
      <c r="W40" s="16">
        <f t="shared" ca="1" si="70"/>
        <v>1</v>
      </c>
      <c r="X40" s="16">
        <f t="shared" ca="1" si="71"/>
        <v>1</v>
      </c>
    </row>
    <row r="41" spans="1:24" x14ac:dyDescent="0.25">
      <c r="A41" s="16" t="s">
        <v>16</v>
      </c>
      <c r="B41" s="16" t="s">
        <v>5</v>
      </c>
      <c r="C41" s="16">
        <f>COUNTIF(A$2:A41, A41)+COUNTIF(B$2:B41, A41)</f>
        <v>4</v>
      </c>
      <c r="D41" s="16">
        <f>COUNTIF(B$2:B41, B41)+COUNTIF(A$2:A41, B41)</f>
        <v>4</v>
      </c>
      <c r="E41" s="46">
        <f ca="1">HLOOKUP(A41, Form!$C$1:$V$39, Fixtures!C41+1, FALSE)</f>
        <v>0.94736842105263153</v>
      </c>
      <c r="F41" s="46">
        <f ca="1">HLOOKUP(B41, Form!$C$1:$V$39, Fixtures!C41+1, FALSE)</f>
        <v>0.97368421052631582</v>
      </c>
      <c r="G41" s="46">
        <f t="shared" ca="1" si="58"/>
        <v>0.97297297297297292</v>
      </c>
      <c r="H41" s="46">
        <f t="shared" ca="1" si="59"/>
        <v>1.0277777777777779</v>
      </c>
      <c r="I41" s="46">
        <f t="shared" ca="1" si="60"/>
        <v>1.1496230774599443</v>
      </c>
      <c r="J41" s="46">
        <f t="shared" ca="1" si="61"/>
        <v>2.0870905311531076</v>
      </c>
      <c r="K41" s="16">
        <f t="shared" ca="1" si="62"/>
        <v>2.4114930408820427</v>
      </c>
      <c r="L41" s="16">
        <f t="shared" ca="1" si="63"/>
        <v>0.46519783420897604</v>
      </c>
      <c r="M41" s="16">
        <f t="shared" ca="1" si="64"/>
        <v>0.32392959970191554</v>
      </c>
      <c r="N41" s="16">
        <f t="shared" ca="1" si="65"/>
        <v>0.29312678877440995</v>
      </c>
      <c r="O41" s="16"/>
      <c r="P41" s="46">
        <f t="shared" ca="1" si="66"/>
        <v>0.42984155151154951</v>
      </c>
      <c r="Q41" s="46">
        <f t="shared" ca="1" si="67"/>
        <v>0.7291516331097323</v>
      </c>
      <c r="R41" s="46">
        <f t="shared" ca="1" si="68"/>
        <v>0.99999999999999989</v>
      </c>
      <c r="T41" s="47">
        <f t="shared" ca="1" si="12"/>
        <v>0.2177847732436573</v>
      </c>
      <c r="U41" s="47"/>
      <c r="V41" s="16" t="str">
        <f t="shared" ca="1" si="69"/>
        <v>Hull City</v>
      </c>
      <c r="W41" s="16">
        <f t="shared" ca="1" si="70"/>
        <v>3</v>
      </c>
      <c r="X41" s="16">
        <f t="shared" ca="1" si="71"/>
        <v>0</v>
      </c>
    </row>
    <row r="42" spans="1:24" x14ac:dyDescent="0.25">
      <c r="A42" s="16" t="s">
        <v>2</v>
      </c>
      <c r="B42" s="16" t="s">
        <v>3</v>
      </c>
      <c r="C42" s="16">
        <f>COUNTIF(A$2:A42, A42)+COUNTIF(B$2:B42, A42)</f>
        <v>5</v>
      </c>
      <c r="D42" s="16">
        <f>COUNTIF(B$2:B42, B42)+COUNTIF(A$2:A42, B42)</f>
        <v>5</v>
      </c>
      <c r="E42" s="46">
        <f ca="1">HLOOKUP(A42, Form!$C$1:$V$39, Fixtures!C42+1, FALSE)</f>
        <v>0.62289473684210528</v>
      </c>
      <c r="F42" s="46">
        <f ca="1">HLOOKUP(B42, Form!$C$1:$V$39, Fixtures!C42+1, FALSE)</f>
        <v>1.3157894736842106</v>
      </c>
      <c r="G42" s="46">
        <f t="shared" ref="G42:G52" ca="1" si="72">E42/F42</f>
        <v>0.47339999999999999</v>
      </c>
      <c r="H42" s="46">
        <f t="shared" ref="H42:H52" ca="1" si="73">F42/E42</f>
        <v>2.1123785382340516</v>
      </c>
      <c r="I42" s="46">
        <f t="shared" ref="I42:I52" ca="1" si="74">1.0905*(G42^(-1.927))</f>
        <v>4.6074520611624683</v>
      </c>
      <c r="J42" s="46">
        <f t="shared" ref="J42:J52" ca="1" si="75">IF(G42&lt;1, 2.1418*(G42^0.9444), IF(G42&gt;1, 2.167*(G42^(-0.309)), 2.1544))</f>
        <v>1.0569744197976227</v>
      </c>
      <c r="K42" s="16">
        <f t="shared" ref="K42:K52" ca="1" si="76">2.5414*(H42^(-1.915))</f>
        <v>0.60692514565379219</v>
      </c>
      <c r="L42" s="16">
        <f t="shared" ref="L42:L52" ca="1" si="77">1/(I42+1)</f>
        <v>0.17833411486939973</v>
      </c>
      <c r="M42" s="16">
        <f t="shared" ref="M42:M52" ca="1" si="78">1/(J42+1)</f>
        <v>0.48615091679087868</v>
      </c>
      <c r="N42" s="16">
        <f t="shared" ref="N42:N52" ca="1" si="79">1/(K42+1)</f>
        <v>0.62230652292962962</v>
      </c>
      <c r="O42" s="16"/>
      <c r="P42" s="46">
        <f t="shared" ref="P42:P52" ca="1" si="80">L42/(SUM(L42:N42))</f>
        <v>0.13858819187403948</v>
      </c>
      <c r="Q42" s="46">
        <f t="shared" ref="Q42:Q52" ca="1" si="81">P42+(M42/SUM(L42:N42))</f>
        <v>0.51638902143093834</v>
      </c>
      <c r="R42" s="46">
        <f t="shared" ref="R42:R52" ca="1" si="82">Q42+(N42/SUM(L42:N42))</f>
        <v>1</v>
      </c>
      <c r="T42" s="47">
        <f t="shared" ca="1" si="12"/>
        <v>0.56288935427826048</v>
      </c>
      <c r="U42" s="47"/>
      <c r="V42" s="16" t="str">
        <f t="shared" ref="V42:V52" ca="1" si="83">IF(T42&lt;P42, A42, IF(T42&gt;Q42, B42, "Draw"))</f>
        <v>Stoke City</v>
      </c>
      <c r="W42" s="16">
        <f t="shared" ref="W42:W52" ca="1" si="84">IF(V42=A42, 3, IF(V42=B42, 0, 1))</f>
        <v>0</v>
      </c>
      <c r="X42" s="16">
        <f t="shared" ref="X42:X52" ca="1" si="85">IF(V42=B42, 3, IF(V42=A42, 0, 1))</f>
        <v>3</v>
      </c>
    </row>
    <row r="43" spans="1:24" x14ac:dyDescent="0.25">
      <c r="A43" s="16" t="s">
        <v>10</v>
      </c>
      <c r="B43" s="16" t="s">
        <v>6</v>
      </c>
      <c r="C43" s="16">
        <f>COUNTIF(A$2:A43, A43)+COUNTIF(B$2:B43, A43)</f>
        <v>5</v>
      </c>
      <c r="D43" s="16">
        <f>COUNTIF(B$2:B43, B43)+COUNTIF(A$2:A43, B43)</f>
        <v>5</v>
      </c>
      <c r="E43" s="46">
        <f ca="1">HLOOKUP(A43, Form!$C$1:$V$39, Fixtures!C43+1, FALSE)</f>
        <v>1.0526315789473684</v>
      </c>
      <c r="F43" s="46">
        <f ca="1">HLOOKUP(B43, Form!$C$1:$V$39, Fixtures!C43+1, FALSE)</f>
        <v>1.9210526315789473</v>
      </c>
      <c r="G43" s="46">
        <f t="shared" ca="1" si="72"/>
        <v>0.54794520547945202</v>
      </c>
      <c r="H43" s="46">
        <f t="shared" ca="1" si="73"/>
        <v>1.8250000000000002</v>
      </c>
      <c r="I43" s="46">
        <f t="shared" ca="1" si="74"/>
        <v>3.4759956003315464</v>
      </c>
      <c r="J43" s="46">
        <f t="shared" ca="1" si="75"/>
        <v>1.2135069303726294</v>
      </c>
      <c r="K43" s="16">
        <f t="shared" ca="1" si="76"/>
        <v>0.80307227337486953</v>
      </c>
      <c r="L43" s="16">
        <f t="shared" ca="1" si="77"/>
        <v>0.22341398189174447</v>
      </c>
      <c r="M43" s="16">
        <f t="shared" ca="1" si="78"/>
        <v>0.4517717953707317</v>
      </c>
      <c r="N43" s="16">
        <f t="shared" ca="1" si="79"/>
        <v>0.5546089387355877</v>
      </c>
      <c r="O43" s="16"/>
      <c r="P43" s="46">
        <f t="shared" ca="1" si="80"/>
        <v>0.18166770354874104</v>
      </c>
      <c r="Q43" s="46">
        <f t="shared" ca="1" si="81"/>
        <v>0.54902315685631797</v>
      </c>
      <c r="R43" s="46">
        <f t="shared" ca="1" si="82"/>
        <v>0.99999999999999978</v>
      </c>
      <c r="T43" s="47">
        <f t="shared" ca="1" si="12"/>
        <v>0.39488344256465524</v>
      </c>
      <c r="U43" s="47"/>
      <c r="V43" s="16" t="str">
        <f t="shared" ca="1" si="83"/>
        <v>Draw</v>
      </c>
      <c r="W43" s="16">
        <f t="shared" ca="1" si="84"/>
        <v>1</v>
      </c>
      <c r="X43" s="16">
        <f t="shared" ca="1" si="85"/>
        <v>1</v>
      </c>
    </row>
    <row r="44" spans="1:24" x14ac:dyDescent="0.25">
      <c r="A44" s="16" t="s">
        <v>9</v>
      </c>
      <c r="B44" s="16" t="s">
        <v>17</v>
      </c>
      <c r="C44" s="16">
        <f>COUNTIF(A$2:A44, A44)+COUNTIF(B$2:B44, A44)</f>
        <v>5</v>
      </c>
      <c r="D44" s="16">
        <f>COUNTIF(B$2:B44, B44)+COUNTIF(A$2:A44, B44)</f>
        <v>5</v>
      </c>
      <c r="E44" s="46">
        <f ca="1">HLOOKUP(A44, Form!$C$1:$V$39, Fixtures!C44+1, FALSE)</f>
        <v>0.68315789473684252</v>
      </c>
      <c r="F44" s="46">
        <f ca="1">HLOOKUP(B44, Form!$C$1:$V$39, Fixtures!C44+1, FALSE)</f>
        <v>1.1052631578947369</v>
      </c>
      <c r="G44" s="46">
        <f t="shared" ca="1" si="72"/>
        <v>0.61809523809523836</v>
      </c>
      <c r="H44" s="46">
        <f t="shared" ca="1" si="73"/>
        <v>1.6178736517719561</v>
      </c>
      <c r="I44" s="46">
        <f t="shared" ca="1" si="74"/>
        <v>2.7558902510236662</v>
      </c>
      <c r="J44" s="46">
        <f t="shared" ca="1" si="75"/>
        <v>1.3597267196567122</v>
      </c>
      <c r="K44" s="16">
        <f t="shared" ca="1" si="76"/>
        <v>1.0114492861945101</v>
      </c>
      <c r="L44" s="16">
        <f t="shared" ca="1" si="77"/>
        <v>0.26624846126093554</v>
      </c>
      <c r="M44" s="16">
        <f t="shared" ca="1" si="78"/>
        <v>0.42377788566358982</v>
      </c>
      <c r="N44" s="16">
        <f t="shared" ca="1" si="79"/>
        <v>0.49715397095191716</v>
      </c>
      <c r="O44" s="16"/>
      <c r="P44" s="46">
        <f t="shared" ca="1" si="80"/>
        <v>0.22426960525860545</v>
      </c>
      <c r="Q44" s="46">
        <f t="shared" ca="1" si="81"/>
        <v>0.58123128941254976</v>
      </c>
      <c r="R44" s="46">
        <f t="shared" ca="1" si="82"/>
        <v>1</v>
      </c>
      <c r="T44" s="47">
        <f t="shared" ca="1" si="12"/>
        <v>0.87260644012732769</v>
      </c>
      <c r="U44" s="47"/>
      <c r="V44" s="16" t="str">
        <f t="shared" ca="1" si="83"/>
        <v>Sunderland</v>
      </c>
      <c r="W44" s="16">
        <f t="shared" ca="1" si="84"/>
        <v>0</v>
      </c>
      <c r="X44" s="16">
        <f t="shared" ca="1" si="85"/>
        <v>3</v>
      </c>
    </row>
    <row r="45" spans="1:24" x14ac:dyDescent="0.25">
      <c r="A45" s="16" t="s">
        <v>8</v>
      </c>
      <c r="B45" s="16" t="s">
        <v>16</v>
      </c>
      <c r="C45" s="16">
        <f>COUNTIF(A$2:A45, A45)+COUNTIF(B$2:B45, A45)</f>
        <v>5</v>
      </c>
      <c r="D45" s="16">
        <f>COUNTIF(B$2:B45, B45)+COUNTIF(A$2:A45, B45)</f>
        <v>5</v>
      </c>
      <c r="E45" s="46">
        <f ca="1">HLOOKUP(A45, Form!$C$1:$V$39, Fixtures!C45+1, FALSE)</f>
        <v>1.1842105263157894</v>
      </c>
      <c r="F45" s="46">
        <f ca="1">HLOOKUP(B45, Form!$C$1:$V$39, Fixtures!C45+1, FALSE)</f>
        <v>1</v>
      </c>
      <c r="G45" s="46">
        <f t="shared" ca="1" si="72"/>
        <v>1.1842105263157894</v>
      </c>
      <c r="H45" s="46">
        <f t="shared" ca="1" si="73"/>
        <v>0.84444444444444455</v>
      </c>
      <c r="I45" s="46">
        <f t="shared" ca="1" si="74"/>
        <v>0.78727805625239777</v>
      </c>
      <c r="J45" s="46">
        <f t="shared" ca="1" si="75"/>
        <v>2.0566925547540658</v>
      </c>
      <c r="K45" s="16">
        <f t="shared" ca="1" si="76"/>
        <v>3.5130910196322045</v>
      </c>
      <c r="L45" s="16">
        <f t="shared" ca="1" si="77"/>
        <v>0.55951003063105975</v>
      </c>
      <c r="M45" s="16">
        <f t="shared" ca="1" si="78"/>
        <v>0.32715099150050359</v>
      </c>
      <c r="N45" s="16">
        <f t="shared" ca="1" si="79"/>
        <v>0.22157762731793856</v>
      </c>
      <c r="O45" s="16"/>
      <c r="P45" s="46">
        <f t="shared" ca="1" si="80"/>
        <v>0.50486421034764173</v>
      </c>
      <c r="Q45" s="46">
        <f t="shared" ca="1" si="81"/>
        <v>0.80006325584475557</v>
      </c>
      <c r="R45" s="46">
        <f t="shared" ca="1" si="82"/>
        <v>0.99999999999999989</v>
      </c>
      <c r="T45" s="47">
        <f t="shared" ca="1" si="12"/>
        <v>0.94482563175890599</v>
      </c>
      <c r="U45" s="47"/>
      <c r="V45" s="16" t="str">
        <f t="shared" ca="1" si="83"/>
        <v>Hull City</v>
      </c>
      <c r="W45" s="16">
        <f t="shared" ca="1" si="84"/>
        <v>0</v>
      </c>
      <c r="X45" s="16">
        <f t="shared" ca="1" si="85"/>
        <v>3</v>
      </c>
    </row>
    <row r="46" spans="1:24" x14ac:dyDescent="0.25">
      <c r="A46" s="16" t="s">
        <v>14</v>
      </c>
      <c r="B46" s="16" t="s">
        <v>13</v>
      </c>
      <c r="C46" s="16">
        <f>COUNTIF(A$2:A46, A46)+COUNTIF(B$2:B46, A46)</f>
        <v>5</v>
      </c>
      <c r="D46" s="16">
        <f>COUNTIF(B$2:B46, B46)+COUNTIF(A$2:A46, B46)</f>
        <v>5</v>
      </c>
      <c r="E46" s="46">
        <f ca="1">HLOOKUP(A46, Form!$C$1:$V$39, Fixtures!C46+1, FALSE)</f>
        <v>1.263157894736842</v>
      </c>
      <c r="F46" s="46">
        <f ca="1">HLOOKUP(B46, Form!$C$1:$V$39, Fixtures!C46+1, FALSE)</f>
        <v>1.6052631578947369</v>
      </c>
      <c r="G46" s="46">
        <f t="shared" ca="1" si="72"/>
        <v>0.78688524590163922</v>
      </c>
      <c r="H46" s="46">
        <f t="shared" ca="1" si="73"/>
        <v>1.2708333333333335</v>
      </c>
      <c r="I46" s="46">
        <f t="shared" ca="1" si="74"/>
        <v>1.7306306763882202</v>
      </c>
      <c r="J46" s="46">
        <f t="shared" ca="1" si="75"/>
        <v>1.7079597924356942</v>
      </c>
      <c r="K46" s="16">
        <f t="shared" ca="1" si="76"/>
        <v>1.6059919391215072</v>
      </c>
      <c r="L46" s="16">
        <f t="shared" ca="1" si="77"/>
        <v>0.36621576423608143</v>
      </c>
      <c r="M46" s="16">
        <f t="shared" ca="1" si="78"/>
        <v>0.36928170159444751</v>
      </c>
      <c r="N46" s="16">
        <f t="shared" ca="1" si="79"/>
        <v>0.38373104113940776</v>
      </c>
      <c r="O46" s="16"/>
      <c r="P46" s="46">
        <f t="shared" ca="1" si="80"/>
        <v>0.32720374968604898</v>
      </c>
      <c r="Q46" s="46">
        <f t="shared" ca="1" si="81"/>
        <v>0.65714683038383781</v>
      </c>
      <c r="R46" s="46">
        <f t="shared" ca="1" si="82"/>
        <v>1</v>
      </c>
      <c r="T46" s="47">
        <f t="shared" ca="1" si="12"/>
        <v>4.2631503010229221E-2</v>
      </c>
      <c r="U46" s="47"/>
      <c r="V46" s="16" t="str">
        <f t="shared" ca="1" si="83"/>
        <v>Swansea City</v>
      </c>
      <c r="W46" s="16">
        <f t="shared" ca="1" si="84"/>
        <v>3</v>
      </c>
      <c r="X46" s="16">
        <f t="shared" ca="1" si="85"/>
        <v>0</v>
      </c>
    </row>
    <row r="47" spans="1:24" x14ac:dyDescent="0.25">
      <c r="A47" s="16" t="s">
        <v>18</v>
      </c>
      <c r="B47" s="16" t="s">
        <v>4</v>
      </c>
      <c r="C47" s="16">
        <f>COUNTIF(A$2:A47, A47)+COUNTIF(B$2:B47, A47)</f>
        <v>5</v>
      </c>
      <c r="D47" s="16">
        <f>COUNTIF(B$2:B47, B47)+COUNTIF(A$2:A47, B47)</f>
        <v>5</v>
      </c>
      <c r="E47" s="46">
        <f ca="1">HLOOKUP(A47, Form!$C$1:$V$39, Fixtures!C47+1, FALSE)</f>
        <v>1.8421052631578947</v>
      </c>
      <c r="F47" s="46">
        <f ca="1">HLOOKUP(B47, Form!$C$1:$V$39, Fixtures!C47+1, FALSE)</f>
        <v>1</v>
      </c>
      <c r="G47" s="46">
        <f t="shared" ca="1" si="72"/>
        <v>1.8421052631578947</v>
      </c>
      <c r="H47" s="46">
        <f t="shared" ca="1" si="73"/>
        <v>0.54285714285714282</v>
      </c>
      <c r="I47" s="46">
        <f t="shared" ca="1" si="74"/>
        <v>0.33601969825553901</v>
      </c>
      <c r="J47" s="46">
        <f t="shared" ca="1" si="75"/>
        <v>1.7942243581767758</v>
      </c>
      <c r="K47" s="16">
        <f t="shared" ca="1" si="76"/>
        <v>8.1874787287013859</v>
      </c>
      <c r="L47" s="16">
        <f t="shared" ca="1" si="77"/>
        <v>0.7484919580944166</v>
      </c>
      <c r="M47" s="16">
        <f t="shared" ca="1" si="78"/>
        <v>0.3578810688818479</v>
      </c>
      <c r="N47" s="16">
        <f t="shared" ca="1" si="79"/>
        <v>0.1088437894148296</v>
      </c>
      <c r="O47" s="16"/>
      <c r="P47" s="46">
        <f t="shared" ca="1" si="80"/>
        <v>0.61593285082843108</v>
      </c>
      <c r="Q47" s="46">
        <f t="shared" ca="1" si="81"/>
        <v>0.91043261749942728</v>
      </c>
      <c r="R47" s="46">
        <f t="shared" ca="1" si="82"/>
        <v>1.0000000000000002</v>
      </c>
      <c r="T47" s="47">
        <f t="shared" ca="1" si="12"/>
        <v>0.6023950670326792</v>
      </c>
      <c r="U47" s="47"/>
      <c r="V47" s="16" t="str">
        <f t="shared" ca="1" si="83"/>
        <v>Tottenham Hotspur</v>
      </c>
      <c r="W47" s="16">
        <f t="shared" ca="1" si="84"/>
        <v>3</v>
      </c>
      <c r="X47" s="16">
        <f t="shared" ca="1" si="85"/>
        <v>0</v>
      </c>
    </row>
    <row r="48" spans="1:24" x14ac:dyDescent="0.25">
      <c r="A48" s="16" t="s">
        <v>5</v>
      </c>
      <c r="B48" s="16" t="s">
        <v>7</v>
      </c>
      <c r="C48" s="16">
        <f>COUNTIF(A$2:A48, A48)+COUNTIF(B$2:B48, A48)</f>
        <v>5</v>
      </c>
      <c r="D48" s="16">
        <f>COUNTIF(B$2:B48, B48)+COUNTIF(A$2:A48, B48)</f>
        <v>5</v>
      </c>
      <c r="E48" s="46">
        <f ca="1">HLOOKUP(A48, Form!$C$1:$V$39, Fixtures!C48+1, FALSE)</f>
        <v>0.94736842105263153</v>
      </c>
      <c r="F48" s="46">
        <f ca="1">HLOOKUP(B48, Form!$C$1:$V$39, Fixtures!C48+1, FALSE)</f>
        <v>2.1052631578947367</v>
      </c>
      <c r="G48" s="46">
        <f t="shared" ca="1" si="72"/>
        <v>0.45</v>
      </c>
      <c r="H48" s="46">
        <f t="shared" ca="1" si="73"/>
        <v>2.2222222222222223</v>
      </c>
      <c r="I48" s="46">
        <f t="shared" ca="1" si="74"/>
        <v>5.0802508346509896</v>
      </c>
      <c r="J48" s="46">
        <f t="shared" ca="1" si="75"/>
        <v>1.007564395249509</v>
      </c>
      <c r="K48" s="16">
        <f t="shared" ca="1" si="76"/>
        <v>0.55077597691862012</v>
      </c>
      <c r="L48" s="16">
        <f t="shared" ca="1" si="77"/>
        <v>0.16446689901361622</v>
      </c>
      <c r="M48" s="16">
        <f t="shared" ca="1" si="78"/>
        <v>0.49811602674678612</v>
      </c>
      <c r="N48" s="16">
        <f t="shared" ca="1" si="79"/>
        <v>0.64483846466785766</v>
      </c>
      <c r="O48" s="16"/>
      <c r="P48" s="46">
        <f t="shared" ca="1" si="80"/>
        <v>0.1257948663053029</v>
      </c>
      <c r="Q48" s="46">
        <f t="shared" ca="1" si="81"/>
        <v>0.50678605276862276</v>
      </c>
      <c r="R48" s="46">
        <f t="shared" ca="1" si="82"/>
        <v>1</v>
      </c>
      <c r="T48" s="47">
        <f t="shared" ca="1" si="12"/>
        <v>0.60531502616641497</v>
      </c>
      <c r="U48" s="47"/>
      <c r="V48" s="16" t="str">
        <f t="shared" ca="1" si="83"/>
        <v>Liverpool</v>
      </c>
      <c r="W48" s="16">
        <f t="shared" ca="1" si="84"/>
        <v>0</v>
      </c>
      <c r="X48" s="16">
        <f t="shared" ca="1" si="85"/>
        <v>3</v>
      </c>
    </row>
    <row r="49" spans="1:24" x14ac:dyDescent="0.25">
      <c r="A49" s="16" t="s">
        <v>1</v>
      </c>
      <c r="B49" s="16" t="s">
        <v>0</v>
      </c>
      <c r="C49" s="16">
        <f>COUNTIF(A$2:A49, A49)+COUNTIF(B$2:B49, A49)</f>
        <v>5</v>
      </c>
      <c r="D49" s="16">
        <f>COUNTIF(B$2:B49, B49)+COUNTIF(A$2:A49, B49)</f>
        <v>5</v>
      </c>
      <c r="E49" s="46">
        <f ca="1">HLOOKUP(A49, Form!$C$1:$V$39, Fixtures!C49+1, FALSE)</f>
        <v>0.78000000000000036</v>
      </c>
      <c r="F49" s="46">
        <f ca="1">HLOOKUP(B49, Form!$C$1:$V$39, Fixtures!C49+1, FALSE)</f>
        <v>1.5789473684210527</v>
      </c>
      <c r="G49" s="46">
        <f t="shared" ca="1" si="72"/>
        <v>0.49400000000000022</v>
      </c>
      <c r="H49" s="46">
        <f t="shared" ca="1" si="73"/>
        <v>2.0242914979757076</v>
      </c>
      <c r="I49" s="46">
        <f t="shared" ca="1" si="74"/>
        <v>4.2443758945067041</v>
      </c>
      <c r="J49" s="46">
        <f t="shared" ca="1" si="75"/>
        <v>1.1003596203281336</v>
      </c>
      <c r="K49" s="16">
        <f t="shared" ca="1" si="76"/>
        <v>0.65850660100248581</v>
      </c>
      <c r="L49" s="16">
        <f t="shared" ca="1" si="77"/>
        <v>0.1906804584788562</v>
      </c>
      <c r="M49" s="16">
        <f t="shared" ca="1" si="78"/>
        <v>0.47610894359308459</v>
      </c>
      <c r="N49" s="16">
        <f t="shared" ca="1" si="79"/>
        <v>0.60295207712501664</v>
      </c>
      <c r="O49" s="16"/>
      <c r="P49" s="46">
        <f t="shared" ca="1" si="80"/>
        <v>0.15017266239065549</v>
      </c>
      <c r="Q49" s="46">
        <f t="shared" ca="1" si="81"/>
        <v>0.52513792216479283</v>
      </c>
      <c r="R49" s="46">
        <f t="shared" ca="1" si="82"/>
        <v>1</v>
      </c>
      <c r="T49" s="47">
        <f t="shared" ca="1" si="12"/>
        <v>0.51245307911100668</v>
      </c>
      <c r="U49" s="47"/>
      <c r="V49" s="16" t="str">
        <f t="shared" ca="1" si="83"/>
        <v>Draw</v>
      </c>
      <c r="W49" s="16">
        <f t="shared" ca="1" si="84"/>
        <v>1</v>
      </c>
      <c r="X49" s="16">
        <f t="shared" ca="1" si="85"/>
        <v>1</v>
      </c>
    </row>
    <row r="50" spans="1:24" x14ac:dyDescent="0.25">
      <c r="A50" s="16" t="s">
        <v>15</v>
      </c>
      <c r="B50" s="16" t="s">
        <v>12</v>
      </c>
      <c r="C50" s="16">
        <f>COUNTIF(A$2:A50, A50)+COUNTIF(B$2:B50, A50)</f>
        <v>5</v>
      </c>
      <c r="D50" s="16">
        <f>COUNTIF(B$2:B50, B50)+COUNTIF(A$2:A50, B50)</f>
        <v>5</v>
      </c>
      <c r="E50" s="46">
        <f ca="1">HLOOKUP(A50, Form!$C$1:$V$39, Fixtures!C50+1, FALSE)</f>
        <v>1.9473684210526316</v>
      </c>
      <c r="F50" s="46">
        <f ca="1">HLOOKUP(B50, Form!$C$1:$V$39, Fixtures!C50+1, FALSE)</f>
        <v>1.3421052631578947</v>
      </c>
      <c r="G50" s="46">
        <f t="shared" ca="1" si="72"/>
        <v>1.4509803921568629</v>
      </c>
      <c r="H50" s="46">
        <f t="shared" ca="1" si="73"/>
        <v>0.68918918918918914</v>
      </c>
      <c r="I50" s="46">
        <f t="shared" ca="1" si="74"/>
        <v>0.532235545097136</v>
      </c>
      <c r="J50" s="46">
        <f t="shared" ca="1" si="75"/>
        <v>1.931547952288025</v>
      </c>
      <c r="K50" s="16">
        <f t="shared" ca="1" si="76"/>
        <v>5.1838793078136325</v>
      </c>
      <c r="L50" s="16">
        <f t="shared" ca="1" si="77"/>
        <v>0.65264117073893169</v>
      </c>
      <c r="M50" s="16">
        <f t="shared" ca="1" si="78"/>
        <v>0.34111671249297371</v>
      </c>
      <c r="N50" s="16">
        <f t="shared" ca="1" si="79"/>
        <v>0.16171078868509794</v>
      </c>
      <c r="O50" s="16"/>
      <c r="P50" s="46">
        <f t="shared" ca="1" si="80"/>
        <v>0.56482809668578404</v>
      </c>
      <c r="Q50" s="46">
        <f t="shared" ca="1" si="81"/>
        <v>0.8600474486107802</v>
      </c>
      <c r="R50" s="46">
        <f t="shared" ca="1" si="82"/>
        <v>1</v>
      </c>
      <c r="T50" s="47">
        <f t="shared" ca="1" si="12"/>
        <v>0.36667684241722798</v>
      </c>
      <c r="U50" s="47"/>
      <c r="V50" s="16" t="str">
        <f t="shared" ca="1" si="83"/>
        <v>Everton</v>
      </c>
      <c r="W50" s="16">
        <f t="shared" ca="1" si="84"/>
        <v>3</v>
      </c>
      <c r="X50" s="16">
        <f t="shared" ca="1" si="85"/>
        <v>0</v>
      </c>
    </row>
    <row r="51" spans="1:24" x14ac:dyDescent="0.25">
      <c r="A51" s="16" t="s">
        <v>19</v>
      </c>
      <c r="B51" s="16" t="s">
        <v>11</v>
      </c>
      <c r="C51" s="16">
        <f>COUNTIF(A$2:A51, A51)+COUNTIF(B$2:B51, A51)</f>
        <v>5</v>
      </c>
      <c r="D51" s="16">
        <f>COUNTIF(B$2:B51, B51)+COUNTIF(A$2:A51, B51)</f>
        <v>5</v>
      </c>
      <c r="E51" s="46">
        <f ca="1">HLOOKUP(A51, Form!$C$1:$V$39, Fixtures!C51+1, FALSE)</f>
        <v>2.3157894736842106</v>
      </c>
      <c r="F51" s="46">
        <f ca="1">HLOOKUP(B51, Form!$C$1:$V$39, Fixtures!C51+1, FALSE)</f>
        <v>2.1578947368421053</v>
      </c>
      <c r="G51" s="46">
        <f t="shared" ca="1" si="72"/>
        <v>1.0731707317073171</v>
      </c>
      <c r="H51" s="46">
        <f t="shared" ca="1" si="73"/>
        <v>0.93181818181818177</v>
      </c>
      <c r="I51" s="46">
        <f t="shared" ca="1" si="74"/>
        <v>0.95175869747176578</v>
      </c>
      <c r="J51" s="46">
        <f t="shared" ca="1" si="75"/>
        <v>2.1202264399668342</v>
      </c>
      <c r="K51" s="16">
        <f t="shared" ca="1" si="76"/>
        <v>2.9094025519690896</v>
      </c>
      <c r="L51" s="16">
        <f t="shared" ca="1" si="77"/>
        <v>0.51235841874067833</v>
      </c>
      <c r="M51" s="16">
        <f t="shared" ca="1" si="78"/>
        <v>0.32048956037005738</v>
      </c>
      <c r="N51" s="16">
        <f t="shared" ca="1" si="79"/>
        <v>0.25579356096146189</v>
      </c>
      <c r="O51" s="16"/>
      <c r="P51" s="46">
        <f t="shared" ca="1" si="80"/>
        <v>0.47064015094141937</v>
      </c>
      <c r="Q51" s="46">
        <f t="shared" ca="1" si="81"/>
        <v>0.7650341719052004</v>
      </c>
      <c r="R51" s="46">
        <f t="shared" ca="1" si="82"/>
        <v>1</v>
      </c>
      <c r="T51" s="47">
        <f t="shared" ca="1" si="12"/>
        <v>0.43355802030143864</v>
      </c>
      <c r="U51" s="47"/>
      <c r="V51" s="16" t="str">
        <f t="shared" ca="1" si="83"/>
        <v>Manchester City</v>
      </c>
      <c r="W51" s="16">
        <f t="shared" ca="1" si="84"/>
        <v>3</v>
      </c>
      <c r="X51" s="16">
        <f t="shared" ca="1" si="85"/>
        <v>0</v>
      </c>
    </row>
    <row r="52" spans="1:24" x14ac:dyDescent="0.25">
      <c r="A52" s="16" t="s">
        <v>7</v>
      </c>
      <c r="B52" s="16" t="s">
        <v>15</v>
      </c>
      <c r="C52" s="16">
        <f>COUNTIF(A$2:A52, A52)+COUNTIF(B$2:B52, A52)</f>
        <v>6</v>
      </c>
      <c r="D52" s="16">
        <f>COUNTIF(B$2:B52, B52)+COUNTIF(A$2:A52, B52)</f>
        <v>6</v>
      </c>
      <c r="E52" s="46">
        <f ca="1">HLOOKUP(A52, Form!$C$1:$V$39, Fixtures!C52+1, FALSE)</f>
        <v>2.1842105263157894</v>
      </c>
      <c r="F52" s="46">
        <f ca="1">HLOOKUP(B52, Form!$C$1:$V$39, Fixtures!C52+1, FALSE)</f>
        <v>1.9473684210526316</v>
      </c>
      <c r="G52" s="46">
        <f t="shared" ca="1" si="72"/>
        <v>1.1216216216216215</v>
      </c>
      <c r="H52" s="46">
        <f t="shared" ca="1" si="73"/>
        <v>0.89156626506024106</v>
      </c>
      <c r="I52" s="46">
        <f t="shared" ca="1" si="74"/>
        <v>0.87412131382093761</v>
      </c>
      <c r="J52" s="46">
        <f t="shared" ca="1" si="75"/>
        <v>2.0914928400653681</v>
      </c>
      <c r="K52" s="16">
        <f t="shared" ca="1" si="76"/>
        <v>3.1661306295562301</v>
      </c>
      <c r="L52" s="16">
        <f t="shared" ca="1" si="77"/>
        <v>0.53358338791911564</v>
      </c>
      <c r="M52" s="16">
        <f t="shared" ca="1" si="78"/>
        <v>0.32346832153066074</v>
      </c>
      <c r="N52" s="16">
        <f t="shared" ca="1" si="79"/>
        <v>0.24003087971020209</v>
      </c>
      <c r="O52" s="16"/>
      <c r="P52" s="46">
        <f t="shared" ca="1" si="80"/>
        <v>0.48636574237102181</v>
      </c>
      <c r="Q52" s="46">
        <f t="shared" ca="1" si="81"/>
        <v>0.78120983590306492</v>
      </c>
      <c r="R52" s="46">
        <f t="shared" ca="1" si="82"/>
        <v>1</v>
      </c>
      <c r="T52" s="47">
        <f t="shared" ca="1" si="12"/>
        <v>0.52440081266241012</v>
      </c>
      <c r="U52" s="47"/>
      <c r="V52" s="16" t="str">
        <f t="shared" ca="1" si="83"/>
        <v>Draw</v>
      </c>
      <c r="W52" s="16">
        <f t="shared" ca="1" si="84"/>
        <v>1</v>
      </c>
      <c r="X52" s="16">
        <f t="shared" ca="1" si="85"/>
        <v>1</v>
      </c>
    </row>
    <row r="53" spans="1:24" x14ac:dyDescent="0.25">
      <c r="A53" s="16" t="s">
        <v>11</v>
      </c>
      <c r="B53" s="16" t="s">
        <v>10</v>
      </c>
      <c r="C53" s="16">
        <f>COUNTIF(A$2:A53, A53)+COUNTIF(B$2:B53, A53)</f>
        <v>6</v>
      </c>
      <c r="D53" s="16">
        <f>COUNTIF(B$2:B53, B53)+COUNTIF(A$2:A53, B53)</f>
        <v>6</v>
      </c>
      <c r="E53" s="46">
        <f ca="1">HLOOKUP(A53, Form!$C$1:$V$39, Fixtures!C53+1, FALSE)</f>
        <v>2.0789473684210527</v>
      </c>
      <c r="F53" s="46">
        <f ca="1">HLOOKUP(B53, Form!$C$1:$V$39, Fixtures!C53+1, FALSE)</f>
        <v>1</v>
      </c>
      <c r="G53" s="46">
        <f t="shared" ref="G53:G116" ca="1" si="86">E53/F53</f>
        <v>2.0789473684210527</v>
      </c>
      <c r="H53" s="46">
        <f t="shared" ref="H53:H116" ca="1" si="87">F53/E53</f>
        <v>0.48101265822784811</v>
      </c>
      <c r="I53" s="46">
        <f t="shared" ref="I53:I116" ca="1" si="88">1.0905*(G53^(-1.927))</f>
        <v>0.26615906099456815</v>
      </c>
      <c r="J53" s="46">
        <f t="shared" ref="J53:J116" ca="1" si="89">IF(G53&lt;1, 2.1418*(G53^0.9444), IF(G53&gt;1, 2.167*(G53^(-0.309)), 2.1544))</f>
        <v>1.7284040348192182</v>
      </c>
      <c r="K53" s="16">
        <f t="shared" ref="K53:K116" ca="1" si="90">2.5414*(H53^(-1.915))</f>
        <v>10.32151190645687</v>
      </c>
      <c r="L53" s="16">
        <f t="shared" ref="L53:L116" ca="1" si="91">1/(I53+1)</f>
        <v>0.7897901857721572</v>
      </c>
      <c r="M53" s="16">
        <f t="shared" ref="M53:M116" ca="1" si="92">1/(J53+1)</f>
        <v>0.3665146317181206</v>
      </c>
      <c r="N53" s="16">
        <f t="shared" ref="N53:N116" ca="1" si="93">1/(K53+1)</f>
        <v>8.8327425547261168E-2</v>
      </c>
      <c r="O53" s="16"/>
      <c r="P53" s="46">
        <f t="shared" ref="P53:P116" ca="1" si="94">L53/(SUM(L53:N53))</f>
        <v>0.63455706710977167</v>
      </c>
      <c r="Q53" s="46">
        <f t="shared" ref="Q53:Q116" ca="1" si="95">P53+(M53/SUM(L53:N53))</f>
        <v>0.9290333140239907</v>
      </c>
      <c r="R53" s="46">
        <f t="shared" ref="R53:R116" ca="1" si="96">Q53+(N53/SUM(L53:N53))</f>
        <v>1</v>
      </c>
      <c r="T53" s="47">
        <f t="shared" ca="1" si="12"/>
        <v>0.61586114309135132</v>
      </c>
      <c r="U53" s="47"/>
      <c r="V53" s="16" t="str">
        <f t="shared" ref="V53:V116" ca="1" si="97">IF(T53&lt;P53, A53, IF(T53&gt;Q53, B53, "Draw"))</f>
        <v>Chelsea</v>
      </c>
      <c r="W53" s="16">
        <f t="shared" ref="W53:W116" ca="1" si="98">IF(V53=A53, 3, IF(V53=B53, 0, 1))</f>
        <v>3</v>
      </c>
      <c r="X53" s="16">
        <f t="shared" ref="X53:X116" ca="1" si="99">IF(V53=B53, 3, IF(V53=A53, 0, 1))</f>
        <v>0</v>
      </c>
    </row>
    <row r="54" spans="1:24" x14ac:dyDescent="0.25">
      <c r="A54" s="16" t="s">
        <v>12</v>
      </c>
      <c r="B54" s="16" t="s">
        <v>1</v>
      </c>
      <c r="C54" s="16">
        <f>COUNTIF(A$2:A54, A54)+COUNTIF(B$2:B54, A54)</f>
        <v>6</v>
      </c>
      <c r="D54" s="16">
        <f>COUNTIF(B$2:B54, B54)+COUNTIF(A$2:A54, B54)</f>
        <v>6</v>
      </c>
      <c r="E54" s="46">
        <f ca="1">HLOOKUP(A54, Form!$C$1:$V$39, Fixtures!C54+1, FALSE)</f>
        <v>1.3421052631578947</v>
      </c>
      <c r="F54" s="46">
        <f ca="1">HLOOKUP(B54, Form!$C$1:$V$39, Fixtures!C54+1, FALSE)</f>
        <v>0.77552631578947417</v>
      </c>
      <c r="G54" s="46">
        <f t="shared" ca="1" si="86"/>
        <v>1.7305734645402093</v>
      </c>
      <c r="H54" s="46">
        <f t="shared" ca="1" si="87"/>
        <v>0.57784313725490233</v>
      </c>
      <c r="I54" s="46">
        <f t="shared" ca="1" si="88"/>
        <v>0.37899498420922251</v>
      </c>
      <c r="J54" s="46">
        <f t="shared" ca="1" si="89"/>
        <v>1.8291873482653782</v>
      </c>
      <c r="K54" s="16">
        <f t="shared" ca="1" si="90"/>
        <v>7.2645204833809007</v>
      </c>
      <c r="L54" s="16">
        <f t="shared" ca="1" si="91"/>
        <v>0.7251657993327979</v>
      </c>
      <c r="M54" s="16">
        <f t="shared" ca="1" si="92"/>
        <v>0.35345838818808395</v>
      </c>
      <c r="N54" s="16">
        <f t="shared" ca="1" si="93"/>
        <v>0.12099915560871281</v>
      </c>
      <c r="O54" s="16"/>
      <c r="P54" s="46">
        <f t="shared" ca="1" si="94"/>
        <v>0.60449457197204481</v>
      </c>
      <c r="Q54" s="46">
        <f t="shared" ca="1" si="95"/>
        <v>0.89913571096987099</v>
      </c>
      <c r="R54" s="46">
        <f t="shared" ca="1" si="96"/>
        <v>0.99999999999999978</v>
      </c>
      <c r="T54" s="47">
        <f t="shared" ca="1" si="12"/>
        <v>0.38589611883340624</v>
      </c>
      <c r="U54" s="47"/>
      <c r="V54" s="16" t="str">
        <f t="shared" ca="1" si="97"/>
        <v>Crystal Palace</v>
      </c>
      <c r="W54" s="16">
        <f t="shared" ca="1" si="98"/>
        <v>3</v>
      </c>
      <c r="X54" s="16">
        <f t="shared" ca="1" si="99"/>
        <v>0</v>
      </c>
    </row>
    <row r="55" spans="1:24" x14ac:dyDescent="0.25">
      <c r="A55" s="16" t="s">
        <v>16</v>
      </c>
      <c r="B55" s="16" t="s">
        <v>19</v>
      </c>
      <c r="C55" s="16">
        <f>COUNTIF(A$2:A55, A55)+COUNTIF(B$2:B55, A55)</f>
        <v>6</v>
      </c>
      <c r="D55" s="16">
        <f>COUNTIF(B$2:B55, B55)+COUNTIF(A$2:A55, B55)</f>
        <v>6</v>
      </c>
      <c r="E55" s="46">
        <f ca="1">HLOOKUP(A55, Form!$C$1:$V$39, Fixtures!C55+1, FALSE)</f>
        <v>1</v>
      </c>
      <c r="F55" s="46">
        <f ca="1">HLOOKUP(B55, Form!$C$1:$V$39, Fixtures!C55+1, FALSE)</f>
        <v>2.3157894736842106</v>
      </c>
      <c r="G55" s="46">
        <f t="shared" ca="1" si="86"/>
        <v>0.43181818181818182</v>
      </c>
      <c r="H55" s="46">
        <f t="shared" ca="1" si="87"/>
        <v>2.3157894736842106</v>
      </c>
      <c r="I55" s="46">
        <f t="shared" ca="1" si="88"/>
        <v>5.5004825148676098</v>
      </c>
      <c r="J55" s="46">
        <f t="shared" ca="1" si="89"/>
        <v>0.96907436946454173</v>
      </c>
      <c r="K55" s="16">
        <f t="shared" ca="1" si="90"/>
        <v>0.50894903580651241</v>
      </c>
      <c r="L55" s="16">
        <f t="shared" ca="1" si="91"/>
        <v>0.15383473422362803</v>
      </c>
      <c r="M55" s="16">
        <f t="shared" ca="1" si="92"/>
        <v>0.50785283456405661</v>
      </c>
      <c r="N55" s="16">
        <f t="shared" ca="1" si="93"/>
        <v>0.66271290565192209</v>
      </c>
      <c r="O55" s="16"/>
      <c r="P55" s="46">
        <f t="shared" ca="1" si="94"/>
        <v>0.11615424276310388</v>
      </c>
      <c r="Q55" s="46">
        <f t="shared" ca="1" si="95"/>
        <v>0.49961290527902019</v>
      </c>
      <c r="R55" s="46">
        <f t="shared" ca="1" si="96"/>
        <v>1</v>
      </c>
      <c r="T55" s="47">
        <f t="shared" ca="1" si="12"/>
        <v>0.83770277449320574</v>
      </c>
      <c r="U55" s="47"/>
      <c r="V55" s="16" t="str">
        <f t="shared" ca="1" si="97"/>
        <v>Manchester City</v>
      </c>
      <c r="W55" s="16">
        <f t="shared" ca="1" si="98"/>
        <v>0</v>
      </c>
      <c r="X55" s="16">
        <f t="shared" ca="1" si="99"/>
        <v>3</v>
      </c>
    </row>
    <row r="56" spans="1:24" x14ac:dyDescent="0.25">
      <c r="A56" s="16" t="s">
        <v>0</v>
      </c>
      <c r="B56" s="16" t="s">
        <v>5</v>
      </c>
      <c r="C56" s="16">
        <f>COUNTIF(A$2:A56, A56)+COUNTIF(B$2:B56, A56)</f>
        <v>6</v>
      </c>
      <c r="D56" s="16">
        <f>COUNTIF(B$2:B56, B56)+COUNTIF(A$2:A56, B56)</f>
        <v>6</v>
      </c>
      <c r="E56" s="46">
        <f ca="1">HLOOKUP(A56, Form!$C$1:$V$39, Fixtures!C56+1, FALSE)</f>
        <v>1.6052631578947369</v>
      </c>
      <c r="F56" s="46">
        <f ca="1">HLOOKUP(B56, Form!$C$1:$V$39, Fixtures!C56+1, FALSE)</f>
        <v>0.94736842105263153</v>
      </c>
      <c r="G56" s="46">
        <f t="shared" ca="1" si="86"/>
        <v>1.6944444444444446</v>
      </c>
      <c r="H56" s="46">
        <f t="shared" ca="1" si="87"/>
        <v>0.59016393442622939</v>
      </c>
      <c r="I56" s="46">
        <f t="shared" ca="1" si="88"/>
        <v>0.39472078588971954</v>
      </c>
      <c r="J56" s="46">
        <f t="shared" ca="1" si="89"/>
        <v>1.8411512411525353</v>
      </c>
      <c r="K56" s="16">
        <f t="shared" ca="1" si="90"/>
        <v>6.9768658201819065</v>
      </c>
      <c r="L56" s="16">
        <f t="shared" ca="1" si="91"/>
        <v>0.71698938605986329</v>
      </c>
      <c r="M56" s="16">
        <f t="shared" ca="1" si="92"/>
        <v>0.35196999917341332</v>
      </c>
      <c r="N56" s="16">
        <f t="shared" ca="1" si="93"/>
        <v>0.12536251988468269</v>
      </c>
      <c r="O56" s="16"/>
      <c r="P56" s="46">
        <f t="shared" ca="1" si="94"/>
        <v>0.60033177235332436</v>
      </c>
      <c r="Q56" s="46">
        <f t="shared" ca="1" si="95"/>
        <v>0.89503456367376866</v>
      </c>
      <c r="R56" s="46">
        <f t="shared" ca="1" si="96"/>
        <v>1.0000000000000002</v>
      </c>
      <c r="T56" s="47">
        <f t="shared" ca="1" si="12"/>
        <v>0.33560741081156265</v>
      </c>
      <c r="U56" s="47"/>
      <c r="V56" s="16" t="str">
        <f t="shared" ca="1" si="97"/>
        <v>Manchester United</v>
      </c>
      <c r="W56" s="16">
        <f t="shared" ca="1" si="98"/>
        <v>3</v>
      </c>
      <c r="X56" s="16">
        <f t="shared" ca="1" si="99"/>
        <v>0</v>
      </c>
    </row>
    <row r="57" spans="1:24" x14ac:dyDescent="0.25">
      <c r="A57" s="16" t="s">
        <v>13</v>
      </c>
      <c r="B57" s="16" t="s">
        <v>2</v>
      </c>
      <c r="C57" s="16">
        <f>COUNTIF(A$2:A57, A57)+COUNTIF(B$2:B57, A57)</f>
        <v>6</v>
      </c>
      <c r="D57" s="16">
        <f>COUNTIF(B$2:B57, B57)+COUNTIF(A$2:A57, B57)</f>
        <v>6</v>
      </c>
      <c r="E57" s="46">
        <f ca="1">HLOOKUP(A57, Form!$C$1:$V$39, Fixtures!C57+1, FALSE)</f>
        <v>1.5263157894736843</v>
      </c>
      <c r="F57" s="46">
        <f ca="1">HLOOKUP(B57, Form!$C$1:$V$39, Fixtures!C57+1, FALSE)</f>
        <v>0.59210526315789469</v>
      </c>
      <c r="G57" s="46">
        <f t="shared" ca="1" si="86"/>
        <v>2.5777777777777779</v>
      </c>
      <c r="H57" s="46">
        <f t="shared" ca="1" si="87"/>
        <v>0.38793103448275856</v>
      </c>
      <c r="I57" s="46">
        <f t="shared" ca="1" si="88"/>
        <v>0.17585537163959974</v>
      </c>
      <c r="J57" s="46">
        <f t="shared" ca="1" si="89"/>
        <v>1.6172756932921899</v>
      </c>
      <c r="K57" s="16">
        <f t="shared" ca="1" si="90"/>
        <v>15.581458635223886</v>
      </c>
      <c r="L57" s="16">
        <f t="shared" ca="1" si="91"/>
        <v>0.85044472655307168</v>
      </c>
      <c r="M57" s="16">
        <f t="shared" ca="1" si="92"/>
        <v>0.38207667711999072</v>
      </c>
      <c r="N57" s="16">
        <f t="shared" ca="1" si="93"/>
        <v>6.0308325220297956E-2</v>
      </c>
      <c r="O57" s="16"/>
      <c r="P57" s="46">
        <f t="shared" ca="1" si="94"/>
        <v>0.65781649937848929</v>
      </c>
      <c r="Q57" s="46">
        <f t="shared" ca="1" si="95"/>
        <v>0.95335168748639409</v>
      </c>
      <c r="R57" s="46">
        <f t="shared" ca="1" si="96"/>
        <v>1</v>
      </c>
      <c r="T57" s="47">
        <f t="shared" ca="1" si="12"/>
        <v>0.88509060425249464</v>
      </c>
      <c r="U57" s="47"/>
      <c r="V57" s="16" t="str">
        <f t="shared" ca="1" si="97"/>
        <v>Draw</v>
      </c>
      <c r="W57" s="16">
        <f t="shared" ca="1" si="98"/>
        <v>1</v>
      </c>
      <c r="X57" s="16">
        <f t="shared" ca="1" si="99"/>
        <v>1</v>
      </c>
    </row>
    <row r="58" spans="1:24" x14ac:dyDescent="0.25">
      <c r="A58" s="16" t="s">
        <v>17</v>
      </c>
      <c r="B58" s="16" t="s">
        <v>14</v>
      </c>
      <c r="C58" s="16">
        <f>COUNTIF(A$2:A58, A58)+COUNTIF(B$2:B58, A58)</f>
        <v>6</v>
      </c>
      <c r="D58" s="16">
        <f>COUNTIF(B$2:B58, B58)+COUNTIF(A$2:A58, B58)</f>
        <v>6</v>
      </c>
      <c r="E58" s="46">
        <f ca="1">HLOOKUP(A58, Form!$C$1:$V$39, Fixtures!C58+1, FALSE)</f>
        <v>1.1842105263157894</v>
      </c>
      <c r="F58" s="46">
        <f ca="1">HLOOKUP(B58, Form!$C$1:$V$39, Fixtures!C58+1, FALSE)</f>
        <v>1.263157894736842</v>
      </c>
      <c r="G58" s="46">
        <f t="shared" ca="1" si="86"/>
        <v>0.9375</v>
      </c>
      <c r="H58" s="46">
        <f t="shared" ca="1" si="87"/>
        <v>1.0666666666666667</v>
      </c>
      <c r="I58" s="46">
        <f t="shared" ca="1" si="88"/>
        <v>1.2349148704466162</v>
      </c>
      <c r="J58" s="46">
        <f t="shared" ca="1" si="89"/>
        <v>2.0151556087888443</v>
      </c>
      <c r="K58" s="16">
        <f t="shared" ca="1" si="90"/>
        <v>2.245939327361127</v>
      </c>
      <c r="L58" s="16">
        <f t="shared" ca="1" si="91"/>
        <v>0.44744433589999077</v>
      </c>
      <c r="M58" s="16">
        <f t="shared" ca="1" si="92"/>
        <v>0.33165784116916253</v>
      </c>
      <c r="N58" s="16">
        <f t="shared" ca="1" si="93"/>
        <v>0.30807723101003759</v>
      </c>
      <c r="O58" s="16"/>
      <c r="P58" s="46">
        <f t="shared" ca="1" si="94"/>
        <v>0.41156439551272173</v>
      </c>
      <c r="Q58" s="46">
        <f t="shared" ca="1" si="95"/>
        <v>0.71662705463273735</v>
      </c>
      <c r="R58" s="46">
        <f t="shared" ca="1" si="96"/>
        <v>1</v>
      </c>
      <c r="T58" s="47">
        <f t="shared" ca="1" si="12"/>
        <v>0.547800433000174</v>
      </c>
      <c r="U58" s="47"/>
      <c r="V58" s="16" t="str">
        <f t="shared" ca="1" si="97"/>
        <v>Draw</v>
      </c>
      <c r="W58" s="16">
        <f t="shared" ca="1" si="98"/>
        <v>1</v>
      </c>
      <c r="X58" s="16">
        <f t="shared" ca="1" si="99"/>
        <v>1</v>
      </c>
    </row>
    <row r="59" spans="1:24" x14ac:dyDescent="0.25">
      <c r="A59" s="16" t="s">
        <v>6</v>
      </c>
      <c r="B59" s="16" t="s">
        <v>18</v>
      </c>
      <c r="C59" s="16">
        <f>COUNTIF(A$2:A59, A59)+COUNTIF(B$2:B59, A59)</f>
        <v>6</v>
      </c>
      <c r="D59" s="16">
        <f>COUNTIF(B$2:B59, B59)+COUNTIF(A$2:A59, B59)</f>
        <v>6</v>
      </c>
      <c r="E59" s="46">
        <f ca="1">HLOOKUP(A59, Form!$C$1:$V$39, Fixtures!C59+1, FALSE)</f>
        <v>1.868421052631579</v>
      </c>
      <c r="F59" s="46">
        <f ca="1">HLOOKUP(B59, Form!$C$1:$V$39, Fixtures!C59+1, FALSE)</f>
        <v>1.8421052631578947</v>
      </c>
      <c r="G59" s="46">
        <f t="shared" ca="1" si="86"/>
        <v>1.0142857142857142</v>
      </c>
      <c r="H59" s="46">
        <f t="shared" ca="1" si="87"/>
        <v>0.98591549295774639</v>
      </c>
      <c r="I59" s="46">
        <f t="shared" ca="1" si="88"/>
        <v>1.0610961897374847</v>
      </c>
      <c r="J59" s="46">
        <f t="shared" ca="1" si="89"/>
        <v>2.1575227107547397</v>
      </c>
      <c r="K59" s="16">
        <f t="shared" ca="1" si="90"/>
        <v>2.611379658072559</v>
      </c>
      <c r="L59" s="16">
        <f t="shared" ca="1" si="91"/>
        <v>0.48517871459816098</v>
      </c>
      <c r="M59" s="16">
        <f t="shared" ca="1" si="92"/>
        <v>0.31670397701144987</v>
      </c>
      <c r="N59" s="16">
        <f t="shared" ca="1" si="93"/>
        <v>0.27690248455730437</v>
      </c>
      <c r="O59" s="16"/>
      <c r="P59" s="46">
        <f t="shared" ca="1" si="94"/>
        <v>0.44974544081340961</v>
      </c>
      <c r="Q59" s="46">
        <f t="shared" ca="1" si="95"/>
        <v>0.74332008756258583</v>
      </c>
      <c r="R59" s="46">
        <f t="shared" ca="1" si="96"/>
        <v>1.0000000000000002</v>
      </c>
      <c r="T59" s="47">
        <f t="shared" ca="1" si="12"/>
        <v>0.38876970695833957</v>
      </c>
      <c r="U59" s="47"/>
      <c r="V59" s="16" t="str">
        <f t="shared" ca="1" si="97"/>
        <v>Arsenal</v>
      </c>
      <c r="W59" s="16">
        <f t="shared" ca="1" si="98"/>
        <v>3</v>
      </c>
      <c r="X59" s="16">
        <f t="shared" ca="1" si="99"/>
        <v>0</v>
      </c>
    </row>
    <row r="60" spans="1:24" x14ac:dyDescent="0.25">
      <c r="A60" s="16" t="s">
        <v>4</v>
      </c>
      <c r="B60" s="16" t="s">
        <v>9</v>
      </c>
      <c r="C60" s="16">
        <f>COUNTIF(A$2:A60, A60)+COUNTIF(B$2:B60, A60)</f>
        <v>6</v>
      </c>
      <c r="D60" s="16">
        <f>COUNTIF(B$2:B60, B60)+COUNTIF(A$2:A60, B60)</f>
        <v>6</v>
      </c>
      <c r="E60" s="46">
        <f ca="1">HLOOKUP(A60, Form!$C$1:$V$39, Fixtures!C60+1, FALSE)</f>
        <v>0.92105263157894735</v>
      </c>
      <c r="F60" s="46">
        <f ca="1">HLOOKUP(B60, Form!$C$1:$V$39, Fixtures!C60+1, FALSE)</f>
        <v>0.65236842105263171</v>
      </c>
      <c r="G60" s="46">
        <f t="shared" ca="1" si="86"/>
        <v>1.4118596208148444</v>
      </c>
      <c r="H60" s="46">
        <f t="shared" ca="1" si="87"/>
        <v>0.70828571428571441</v>
      </c>
      <c r="I60" s="46">
        <f t="shared" ca="1" si="88"/>
        <v>0.56101880080601318</v>
      </c>
      <c r="J60" s="46">
        <f t="shared" ca="1" si="89"/>
        <v>1.9479299380547295</v>
      </c>
      <c r="K60" s="16">
        <f t="shared" ca="1" si="90"/>
        <v>4.9195319081607574</v>
      </c>
      <c r="L60" s="16">
        <f t="shared" ca="1" si="91"/>
        <v>0.64060727486668456</v>
      </c>
      <c r="M60" s="16">
        <f t="shared" ca="1" si="92"/>
        <v>0.3392210876829308</v>
      </c>
      <c r="N60" s="16">
        <f t="shared" ca="1" si="93"/>
        <v>0.16893227632093422</v>
      </c>
      <c r="O60" s="16"/>
      <c r="P60" s="46">
        <f t="shared" ca="1" si="94"/>
        <v>0.5576507874577975</v>
      </c>
      <c r="Q60" s="46">
        <f t="shared" ca="1" si="95"/>
        <v>0.85294388525791853</v>
      </c>
      <c r="R60" s="46">
        <f t="shared" ca="1" si="96"/>
        <v>0.99999999999999989</v>
      </c>
      <c r="T60" s="47">
        <f t="shared" ca="1" si="12"/>
        <v>0.8885439935170093</v>
      </c>
      <c r="U60" s="47"/>
      <c r="V60" s="16" t="str">
        <f t="shared" ca="1" si="97"/>
        <v>Burnley</v>
      </c>
      <c r="W60" s="16">
        <f t="shared" ca="1" si="98"/>
        <v>0</v>
      </c>
      <c r="X60" s="16">
        <f t="shared" ca="1" si="99"/>
        <v>3</v>
      </c>
    </row>
    <row r="61" spans="1:24" x14ac:dyDescent="0.25">
      <c r="A61" s="16" t="s">
        <v>3</v>
      </c>
      <c r="B61" s="16" t="s">
        <v>8</v>
      </c>
      <c r="C61" s="16">
        <f>COUNTIF(A$2:A61, A61)+COUNTIF(B$2:B61, A61)</f>
        <v>6</v>
      </c>
      <c r="D61" s="16">
        <f>COUNTIF(B$2:B61, B61)+COUNTIF(A$2:A61, B61)</f>
        <v>6</v>
      </c>
      <c r="E61" s="46">
        <f ca="1">HLOOKUP(A61, Form!$C$1:$V$39, Fixtures!C61+1, FALSE)</f>
        <v>1.3947368421052631</v>
      </c>
      <c r="F61" s="46">
        <f ca="1">HLOOKUP(B61, Form!$C$1:$V$39, Fixtures!C61+1, FALSE)</f>
        <v>1.1842105263157894</v>
      </c>
      <c r="G61" s="46">
        <f t="shared" ca="1" si="86"/>
        <v>1.1777777777777778</v>
      </c>
      <c r="H61" s="46">
        <f t="shared" ca="1" si="87"/>
        <v>0.84905660377358494</v>
      </c>
      <c r="I61" s="46">
        <f t="shared" ca="1" si="88"/>
        <v>0.79558499435722707</v>
      </c>
      <c r="J61" s="46">
        <f t="shared" ca="1" si="89"/>
        <v>2.060157076464852</v>
      </c>
      <c r="K61" s="16">
        <f t="shared" ca="1" si="90"/>
        <v>3.4766370333755203</v>
      </c>
      <c r="L61" s="16">
        <f t="shared" ca="1" si="91"/>
        <v>0.55692156213299948</v>
      </c>
      <c r="M61" s="16">
        <f t="shared" ca="1" si="92"/>
        <v>0.32678061126039248</v>
      </c>
      <c r="N61" s="16">
        <f t="shared" ca="1" si="93"/>
        <v>0.22338197011384003</v>
      </c>
      <c r="O61" s="16"/>
      <c r="P61" s="46">
        <f t="shared" ca="1" si="94"/>
        <v>0.50305260480804759</v>
      </c>
      <c r="Q61" s="46">
        <f t="shared" ca="1" si="95"/>
        <v>0.7982249394285712</v>
      </c>
      <c r="R61" s="46">
        <f t="shared" ca="1" si="96"/>
        <v>0.99999999999999989</v>
      </c>
      <c r="T61" s="47">
        <f t="shared" ca="1" si="12"/>
        <v>0.68481836145422748</v>
      </c>
      <c r="U61" s="47"/>
      <c r="V61" s="16" t="str">
        <f t="shared" ca="1" si="97"/>
        <v>Draw</v>
      </c>
      <c r="W61" s="16">
        <f t="shared" ca="1" si="98"/>
        <v>1</v>
      </c>
      <c r="X61" s="16">
        <f t="shared" ca="1" si="99"/>
        <v>1</v>
      </c>
    </row>
    <row r="62" spans="1:24" x14ac:dyDescent="0.25">
      <c r="A62" s="16" t="s">
        <v>16</v>
      </c>
      <c r="B62" s="16" t="s">
        <v>12</v>
      </c>
      <c r="C62" s="16">
        <f>COUNTIF(A$2:A62, A62)+COUNTIF(B$2:B62, A62)</f>
        <v>7</v>
      </c>
      <c r="D62" s="16">
        <f>COUNTIF(B$2:B62, B62)+COUNTIF(A$2:A62, B62)</f>
        <v>7</v>
      </c>
      <c r="E62" s="46">
        <f ca="1">HLOOKUP(A62, Form!$C$1:$V$39, Fixtures!C62+1, FALSE)</f>
        <v>0.92105263157894735</v>
      </c>
      <c r="F62" s="46">
        <f ca="1">HLOOKUP(B62, Form!$C$1:$V$39, Fixtures!C62+1, FALSE)</f>
        <v>1.4210526315789473</v>
      </c>
      <c r="G62" s="46">
        <f t="shared" ca="1" si="86"/>
        <v>0.64814814814814814</v>
      </c>
      <c r="H62" s="46">
        <f t="shared" ca="1" si="87"/>
        <v>1.5428571428571429</v>
      </c>
      <c r="I62" s="46">
        <f t="shared" ca="1" si="88"/>
        <v>2.5149498170636262</v>
      </c>
      <c r="J62" s="46">
        <f t="shared" ca="1" si="89"/>
        <v>1.4220802617920403</v>
      </c>
      <c r="K62" s="16">
        <f t="shared" ca="1" si="90"/>
        <v>1.1077181723322034</v>
      </c>
      <c r="L62" s="16">
        <f t="shared" ca="1" si="91"/>
        <v>0.28449908307237104</v>
      </c>
      <c r="M62" s="16">
        <f t="shared" ca="1" si="92"/>
        <v>0.41286823387930321</v>
      </c>
      <c r="N62" s="16">
        <f t="shared" ca="1" si="93"/>
        <v>0.47444673255034553</v>
      </c>
      <c r="O62" s="16"/>
      <c r="P62" s="46">
        <f t="shared" ca="1" si="94"/>
        <v>0.24278517841057912</v>
      </c>
      <c r="Q62" s="46">
        <f t="shared" ca="1" si="95"/>
        <v>0.59511772985486155</v>
      </c>
      <c r="R62" s="46">
        <f t="shared" ca="1" si="96"/>
        <v>1</v>
      </c>
      <c r="T62" s="47">
        <f t="shared" ca="1" si="12"/>
        <v>0.68750748075385992</v>
      </c>
      <c r="U62" s="47"/>
      <c r="V62" s="16" t="str">
        <f t="shared" ca="1" si="97"/>
        <v>Crystal Palace</v>
      </c>
      <c r="W62" s="16">
        <f t="shared" ca="1" si="98"/>
        <v>0</v>
      </c>
      <c r="X62" s="16">
        <f t="shared" ca="1" si="99"/>
        <v>3</v>
      </c>
    </row>
    <row r="63" spans="1:24" x14ac:dyDescent="0.25">
      <c r="A63" s="16" t="s">
        <v>1</v>
      </c>
      <c r="B63" s="16" t="s">
        <v>9</v>
      </c>
      <c r="C63" s="16">
        <f>COUNTIF(A$2:A63, A63)+COUNTIF(B$2:B63, A63)</f>
        <v>7</v>
      </c>
      <c r="D63" s="16">
        <f>COUNTIF(B$2:B63, B63)+COUNTIF(A$2:A63, B63)</f>
        <v>7</v>
      </c>
      <c r="E63" s="46">
        <f ca="1">HLOOKUP(A63, Form!$C$1:$V$39, Fixtures!C63+1, FALSE)</f>
        <v>0.7447368421052637</v>
      </c>
      <c r="F63" s="46">
        <f ca="1">HLOOKUP(B63, Form!$C$1:$V$39, Fixtures!C63+1, FALSE)</f>
        <v>0.7210526315789475</v>
      </c>
      <c r="G63" s="46">
        <f t="shared" ca="1" si="86"/>
        <v>1.0328467153284677</v>
      </c>
      <c r="H63" s="46">
        <f t="shared" ca="1" si="87"/>
        <v>0.96819787985865668</v>
      </c>
      <c r="I63" s="46">
        <f t="shared" ca="1" si="88"/>
        <v>1.0246570752808435</v>
      </c>
      <c r="J63" s="46">
        <f t="shared" ca="1" si="89"/>
        <v>2.1454669394018966</v>
      </c>
      <c r="K63" s="16">
        <f t="shared" ca="1" si="90"/>
        <v>2.7036577962803148</v>
      </c>
      <c r="L63" s="16">
        <f t="shared" ca="1" si="91"/>
        <v>0.49391080208547833</v>
      </c>
      <c r="M63" s="16">
        <f t="shared" ca="1" si="92"/>
        <v>0.31791782246172573</v>
      </c>
      <c r="N63" s="16">
        <f t="shared" ca="1" si="93"/>
        <v>0.27000334669264731</v>
      </c>
      <c r="O63" s="16"/>
      <c r="P63" s="46">
        <f t="shared" ca="1" si="94"/>
        <v>0.45655038417789012</v>
      </c>
      <c r="Q63" s="46">
        <f t="shared" ca="1" si="95"/>
        <v>0.75042025576004612</v>
      </c>
      <c r="R63" s="46">
        <f t="shared" ca="1" si="96"/>
        <v>1</v>
      </c>
      <c r="T63" s="47">
        <f t="shared" ca="1" si="12"/>
        <v>0.99983603835810586</v>
      </c>
      <c r="U63" s="47"/>
      <c r="V63" s="16" t="str">
        <f t="shared" ca="1" si="97"/>
        <v>Burnley</v>
      </c>
      <c r="W63" s="16">
        <f t="shared" ca="1" si="98"/>
        <v>0</v>
      </c>
      <c r="X63" s="16">
        <f t="shared" ca="1" si="99"/>
        <v>3</v>
      </c>
    </row>
    <row r="64" spans="1:24" x14ac:dyDescent="0.25">
      <c r="A64" s="16" t="s">
        <v>7</v>
      </c>
      <c r="B64" s="16" t="s">
        <v>4</v>
      </c>
      <c r="C64" s="16">
        <f>COUNTIF(A$2:A64, A64)+COUNTIF(B$2:B64, A64)</f>
        <v>7</v>
      </c>
      <c r="D64" s="16">
        <f>COUNTIF(B$2:B64, B64)+COUNTIF(A$2:A64, B64)</f>
        <v>7</v>
      </c>
      <c r="E64" s="46">
        <f ca="1">HLOOKUP(A64, Form!$C$1:$V$39, Fixtures!C64+1, FALSE)</f>
        <v>2.1315789473684212</v>
      </c>
      <c r="F64" s="46">
        <f ca="1">HLOOKUP(B64, Form!$C$1:$V$39, Fixtures!C64+1, FALSE)</f>
        <v>0.84210526315789469</v>
      </c>
      <c r="G64" s="46">
        <f t="shared" ca="1" si="86"/>
        <v>2.5312500000000004</v>
      </c>
      <c r="H64" s="46">
        <f t="shared" ca="1" si="87"/>
        <v>0.39506172839506165</v>
      </c>
      <c r="I64" s="46">
        <f t="shared" ca="1" si="88"/>
        <v>0.18213736393295543</v>
      </c>
      <c r="J64" s="46">
        <f t="shared" ca="1" si="89"/>
        <v>1.6264038129261458</v>
      </c>
      <c r="K64" s="16">
        <f t="shared" ca="1" si="90"/>
        <v>15.047336332012655</v>
      </c>
      <c r="L64" s="16">
        <f t="shared" ca="1" si="91"/>
        <v>0.84592538101749304</v>
      </c>
      <c r="M64" s="16">
        <f t="shared" ca="1" si="92"/>
        <v>0.38074876189197793</v>
      </c>
      <c r="N64" s="16">
        <f t="shared" ca="1" si="93"/>
        <v>6.2315637892197157E-2</v>
      </c>
      <c r="O64" s="16"/>
      <c r="P64" s="46">
        <f t="shared" ca="1" si="94"/>
        <v>0.65627004466349004</v>
      </c>
      <c r="Q64" s="46">
        <f t="shared" ca="1" si="95"/>
        <v>0.95165544458122786</v>
      </c>
      <c r="R64" s="46">
        <f t="shared" ca="1" si="96"/>
        <v>1</v>
      </c>
      <c r="T64" s="47">
        <f t="shared" ca="1" si="12"/>
        <v>0.67045341071743536</v>
      </c>
      <c r="U64" s="47"/>
      <c r="V64" s="16" t="str">
        <f t="shared" ca="1" si="97"/>
        <v>Draw</v>
      </c>
      <c r="W64" s="16">
        <f t="shared" ca="1" si="98"/>
        <v>1</v>
      </c>
      <c r="X64" s="16">
        <f t="shared" ca="1" si="99"/>
        <v>1</v>
      </c>
    </row>
    <row r="65" spans="1:24" x14ac:dyDescent="0.25">
      <c r="A65" s="16" t="s">
        <v>17</v>
      </c>
      <c r="B65" s="16" t="s">
        <v>3</v>
      </c>
      <c r="C65" s="16">
        <f>COUNTIF(A$2:A65, A65)+COUNTIF(B$2:B65, A65)</f>
        <v>7</v>
      </c>
      <c r="D65" s="16">
        <f>COUNTIF(B$2:B65, B65)+COUNTIF(A$2:A65, B65)</f>
        <v>7</v>
      </c>
      <c r="E65" s="46">
        <f ca="1">HLOOKUP(A65, Form!$C$1:$V$39, Fixtures!C65+1, FALSE)</f>
        <v>1.2105263157894737</v>
      </c>
      <c r="F65" s="46">
        <f ca="1">HLOOKUP(B65, Form!$C$1:$V$39, Fixtures!C65+1, FALSE)</f>
        <v>1.4210526315789473</v>
      </c>
      <c r="G65" s="46">
        <f t="shared" ca="1" si="86"/>
        <v>0.85185185185185186</v>
      </c>
      <c r="H65" s="46">
        <f t="shared" ca="1" si="87"/>
        <v>1.1739130434782608</v>
      </c>
      <c r="I65" s="46">
        <f t="shared" ca="1" si="88"/>
        <v>1.4852997345784991</v>
      </c>
      <c r="J65" s="46">
        <f t="shared" ca="1" si="89"/>
        <v>1.8408344941808945</v>
      </c>
      <c r="K65" s="16">
        <f t="shared" ca="1" si="90"/>
        <v>1.8694774165003112</v>
      </c>
      <c r="L65" s="16">
        <f t="shared" ca="1" si="91"/>
        <v>0.40236595453127416</v>
      </c>
      <c r="M65" s="16">
        <f t="shared" ca="1" si="92"/>
        <v>0.35200924307571557</v>
      </c>
      <c r="N65" s="16">
        <f t="shared" ca="1" si="93"/>
        <v>0.34849551149966035</v>
      </c>
      <c r="O65" s="16"/>
      <c r="P65" s="46">
        <f t="shared" ca="1" si="94"/>
        <v>0.36483510823965898</v>
      </c>
      <c r="Q65" s="46">
        <f t="shared" ca="1" si="95"/>
        <v>0.68401054754464419</v>
      </c>
      <c r="R65" s="46">
        <f t="shared" ca="1" si="96"/>
        <v>1</v>
      </c>
      <c r="T65" s="47">
        <f t="shared" ca="1" si="12"/>
        <v>0.76101899605415491</v>
      </c>
      <c r="U65" s="47"/>
      <c r="V65" s="16" t="str">
        <f t="shared" ca="1" si="97"/>
        <v>Stoke City</v>
      </c>
      <c r="W65" s="16">
        <f t="shared" ca="1" si="98"/>
        <v>0</v>
      </c>
      <c r="X65" s="16">
        <f t="shared" ca="1" si="99"/>
        <v>3</v>
      </c>
    </row>
    <row r="66" spans="1:24" x14ac:dyDescent="0.25">
      <c r="A66" s="16" t="s">
        <v>14</v>
      </c>
      <c r="B66" s="16" t="s">
        <v>8</v>
      </c>
      <c r="C66" s="16">
        <f>COUNTIF(A$2:A66, A66)+COUNTIF(B$2:B66, A66)</f>
        <v>7</v>
      </c>
      <c r="D66" s="16">
        <f>COUNTIF(B$2:B66, B66)+COUNTIF(A$2:A66, B66)</f>
        <v>7</v>
      </c>
      <c r="E66" s="46">
        <f ca="1">HLOOKUP(A66, Form!$C$1:$V$39, Fixtures!C66+1, FALSE)</f>
        <v>1.2894736842105263</v>
      </c>
      <c r="F66" s="46">
        <f ca="1">HLOOKUP(B66, Form!$C$1:$V$39, Fixtures!C66+1, FALSE)</f>
        <v>1.2105263157894737</v>
      </c>
      <c r="G66" s="46">
        <f t="shared" ca="1" si="86"/>
        <v>1.0652173913043479</v>
      </c>
      <c r="H66" s="46">
        <f t="shared" ca="1" si="87"/>
        <v>0.93877551020408156</v>
      </c>
      <c r="I66" s="46">
        <f t="shared" ca="1" si="88"/>
        <v>0.96549974930643501</v>
      </c>
      <c r="J66" s="46">
        <f t="shared" ca="1" si="89"/>
        <v>2.1251054867188124</v>
      </c>
      <c r="K66" s="16">
        <f t="shared" ca="1" si="90"/>
        <v>2.8682517760106663</v>
      </c>
      <c r="L66" s="16">
        <f t="shared" ca="1" si="91"/>
        <v>0.50877645766826962</v>
      </c>
      <c r="M66" s="16">
        <f t="shared" ca="1" si="92"/>
        <v>0.3199891985246055</v>
      </c>
      <c r="N66" s="16">
        <f t="shared" ca="1" si="93"/>
        <v>0.25851471359790895</v>
      </c>
      <c r="O66" s="16"/>
      <c r="P66" s="46">
        <f t="shared" ca="1" si="94"/>
        <v>0.46793492442631801</v>
      </c>
      <c r="Q66" s="46">
        <f t="shared" ca="1" si="95"/>
        <v>0.76223730255734068</v>
      </c>
      <c r="R66" s="46">
        <f t="shared" ca="1" si="96"/>
        <v>1</v>
      </c>
      <c r="T66" s="47">
        <f t="shared" ca="1" si="12"/>
        <v>0.31807019475038378</v>
      </c>
      <c r="U66" s="47"/>
      <c r="V66" s="16" t="str">
        <f t="shared" ca="1" si="97"/>
        <v>Swansea City</v>
      </c>
      <c r="W66" s="16">
        <f t="shared" ca="1" si="98"/>
        <v>3</v>
      </c>
      <c r="X66" s="16">
        <f t="shared" ca="1" si="99"/>
        <v>0</v>
      </c>
    </row>
    <row r="67" spans="1:24" x14ac:dyDescent="0.25">
      <c r="A67" s="16" t="s">
        <v>18</v>
      </c>
      <c r="B67" s="16" t="s">
        <v>13</v>
      </c>
      <c r="C67" s="16">
        <f>COUNTIF(A$2:A67, A67)+COUNTIF(B$2:B67, A67)</f>
        <v>7</v>
      </c>
      <c r="D67" s="16">
        <f>COUNTIF(B$2:B67, B67)+COUNTIF(A$2:A67, B67)</f>
        <v>7</v>
      </c>
      <c r="E67" s="46">
        <f ca="1">HLOOKUP(A67, Form!$C$1:$V$39, Fixtures!C67+1, FALSE)</f>
        <v>1.8157894736842106</v>
      </c>
      <c r="F67" s="46">
        <f ca="1">HLOOKUP(B67, Form!$C$1:$V$39, Fixtures!C67+1, FALSE)</f>
        <v>1.4736842105263157</v>
      </c>
      <c r="G67" s="46">
        <f t="shared" ca="1" si="86"/>
        <v>1.2321428571428572</v>
      </c>
      <c r="H67" s="46">
        <f t="shared" ca="1" si="87"/>
        <v>0.81159420289855067</v>
      </c>
      <c r="I67" s="46">
        <f t="shared" ca="1" si="88"/>
        <v>0.729326174564777</v>
      </c>
      <c r="J67" s="46">
        <f t="shared" ca="1" si="89"/>
        <v>2.0316301189489896</v>
      </c>
      <c r="K67" s="16">
        <f t="shared" ca="1" si="90"/>
        <v>3.7904342062850369</v>
      </c>
      <c r="L67" s="16">
        <f t="shared" ca="1" si="91"/>
        <v>0.57825991111923813</v>
      </c>
      <c r="M67" s="16">
        <f t="shared" ca="1" si="92"/>
        <v>0.32985554330971012</v>
      </c>
      <c r="N67" s="16">
        <f t="shared" ca="1" si="93"/>
        <v>0.20874934440974113</v>
      </c>
      <c r="O67" s="16"/>
      <c r="P67" s="46">
        <f t="shared" ca="1" si="94"/>
        <v>0.517752830710136</v>
      </c>
      <c r="Q67" s="46">
        <f t="shared" ca="1" si="95"/>
        <v>0.81309345175280145</v>
      </c>
      <c r="R67" s="46">
        <f t="shared" ca="1" si="96"/>
        <v>0.99999999999999989</v>
      </c>
      <c r="T67" s="47">
        <f t="shared" ref="T67:T130" ca="1" si="100">RAND()</f>
        <v>0.43376355596252636</v>
      </c>
      <c r="U67" s="47"/>
      <c r="V67" s="16" t="str">
        <f t="shared" ca="1" si="97"/>
        <v>Tottenham Hotspur</v>
      </c>
      <c r="W67" s="16">
        <f t="shared" ca="1" si="98"/>
        <v>3</v>
      </c>
      <c r="X67" s="16">
        <f t="shared" ca="1" si="99"/>
        <v>0</v>
      </c>
    </row>
    <row r="68" spans="1:24" x14ac:dyDescent="0.25">
      <c r="A68" s="16" t="s">
        <v>10</v>
      </c>
      <c r="B68" s="16" t="s">
        <v>19</v>
      </c>
      <c r="C68" s="16">
        <f>COUNTIF(A$2:A68, A68)+COUNTIF(B$2:B68, A68)</f>
        <v>7</v>
      </c>
      <c r="D68" s="16">
        <f>COUNTIF(B$2:B68, B68)+COUNTIF(A$2:A68, B68)</f>
        <v>7</v>
      </c>
      <c r="E68" s="46">
        <f ca="1">HLOOKUP(A68, Form!$C$1:$V$39, Fixtures!C68+1, FALSE)</f>
        <v>0.92105263157894735</v>
      </c>
      <c r="F68" s="46">
        <f ca="1">HLOOKUP(B68, Form!$C$1:$V$39, Fixtures!C68+1, FALSE)</f>
        <v>2.3947368421052633</v>
      </c>
      <c r="G68" s="46">
        <f t="shared" ca="1" si="86"/>
        <v>0.38461538461538458</v>
      </c>
      <c r="H68" s="46">
        <f t="shared" ca="1" si="87"/>
        <v>2.6</v>
      </c>
      <c r="I68" s="46">
        <f t="shared" ca="1" si="88"/>
        <v>6.8751046223101762</v>
      </c>
      <c r="J68" s="46">
        <f t="shared" ca="1" si="89"/>
        <v>0.86871652805818922</v>
      </c>
      <c r="K68" s="16">
        <f t="shared" ca="1" si="90"/>
        <v>0.40775478315646119</v>
      </c>
      <c r="L68" s="16">
        <f t="shared" ca="1" si="91"/>
        <v>0.12698243997508293</v>
      </c>
      <c r="M68" s="16">
        <f t="shared" ca="1" si="92"/>
        <v>0.53512664172725799</v>
      </c>
      <c r="N68" s="16">
        <f t="shared" ca="1" si="93"/>
        <v>0.71035098723501022</v>
      </c>
      <c r="O68" s="16"/>
      <c r="P68" s="46">
        <f t="shared" ca="1" si="94"/>
        <v>9.2521773747050493E-2</v>
      </c>
      <c r="Q68" s="46">
        <f t="shared" ca="1" si="95"/>
        <v>0.4824250240045157</v>
      </c>
      <c r="R68" s="46">
        <f t="shared" ca="1" si="96"/>
        <v>1</v>
      </c>
      <c r="T68" s="47">
        <f t="shared" ca="1" si="100"/>
        <v>0.80919915207123794</v>
      </c>
      <c r="U68" s="47"/>
      <c r="V68" s="16" t="str">
        <f t="shared" ca="1" si="97"/>
        <v>Manchester City</v>
      </c>
      <c r="W68" s="16">
        <f t="shared" ca="1" si="98"/>
        <v>0</v>
      </c>
      <c r="X68" s="16">
        <f t="shared" ca="1" si="99"/>
        <v>3</v>
      </c>
    </row>
    <row r="69" spans="1:24" x14ac:dyDescent="0.25">
      <c r="A69" s="16" t="s">
        <v>0</v>
      </c>
      <c r="B69" s="16" t="s">
        <v>15</v>
      </c>
      <c r="C69" s="16">
        <f>COUNTIF(A$2:A69, A69)+COUNTIF(B$2:B69, A69)</f>
        <v>7</v>
      </c>
      <c r="D69" s="16">
        <f>COUNTIF(B$2:B69, B69)+COUNTIF(A$2:A69, B69)</f>
        <v>7</v>
      </c>
      <c r="E69" s="46">
        <f ca="1">HLOOKUP(A69, Form!$C$1:$V$39, Fixtures!C69+1, FALSE)</f>
        <v>1.6842105263157894</v>
      </c>
      <c r="F69" s="46">
        <f ca="1">HLOOKUP(B69, Form!$C$1:$V$39, Fixtures!C69+1, FALSE)</f>
        <v>1.8947368421052631</v>
      </c>
      <c r="G69" s="46">
        <f t="shared" ca="1" si="86"/>
        <v>0.88888888888888884</v>
      </c>
      <c r="H69" s="46">
        <f t="shared" ca="1" si="87"/>
        <v>1.125</v>
      </c>
      <c r="I69" s="46">
        <f t="shared" ca="1" si="88"/>
        <v>1.3683480595980564</v>
      </c>
      <c r="J69" s="46">
        <f t="shared" ca="1" si="89"/>
        <v>1.9163307657122752</v>
      </c>
      <c r="K69" s="16">
        <f t="shared" ca="1" si="90"/>
        <v>2.0282241292547156</v>
      </c>
      <c r="L69" s="16">
        <f t="shared" ca="1" si="91"/>
        <v>0.42223523520850847</v>
      </c>
      <c r="M69" s="16">
        <f t="shared" ca="1" si="92"/>
        <v>0.34289663290500011</v>
      </c>
      <c r="N69" s="16">
        <f t="shared" ca="1" si="93"/>
        <v>0.33022654774437477</v>
      </c>
      <c r="O69" s="16"/>
      <c r="P69" s="46">
        <f t="shared" ca="1" si="94"/>
        <v>0.38547678010746317</v>
      </c>
      <c r="Q69" s="46">
        <f t="shared" ca="1" si="95"/>
        <v>0.6985219239989664</v>
      </c>
      <c r="R69" s="46">
        <f t="shared" ca="1" si="96"/>
        <v>1</v>
      </c>
      <c r="T69" s="47">
        <f t="shared" ca="1" si="100"/>
        <v>0.80553107744883401</v>
      </c>
      <c r="U69" s="47"/>
      <c r="V69" s="16" t="str">
        <f t="shared" ca="1" si="97"/>
        <v>Everton</v>
      </c>
      <c r="W69" s="16">
        <f t="shared" ca="1" si="98"/>
        <v>0</v>
      </c>
      <c r="X69" s="16">
        <f t="shared" ca="1" si="99"/>
        <v>3</v>
      </c>
    </row>
    <row r="70" spans="1:24" x14ac:dyDescent="0.25">
      <c r="A70" s="16" t="s">
        <v>11</v>
      </c>
      <c r="B70" s="16" t="s">
        <v>6</v>
      </c>
      <c r="C70" s="16">
        <f>COUNTIF(A$2:A70, A70)+COUNTIF(B$2:B70, A70)</f>
        <v>7</v>
      </c>
      <c r="D70" s="16">
        <f>COUNTIF(B$2:B70, B70)+COUNTIF(A$2:A70, B70)</f>
        <v>7</v>
      </c>
      <c r="E70" s="46">
        <f ca="1">HLOOKUP(A70, Form!$C$1:$V$39, Fixtures!C70+1, FALSE)</f>
        <v>2.1315789473684212</v>
      </c>
      <c r="F70" s="46">
        <f ca="1">HLOOKUP(B70, Form!$C$1:$V$39, Fixtures!C70+1, FALSE)</f>
        <v>1.868421052631579</v>
      </c>
      <c r="G70" s="46">
        <f t="shared" ca="1" si="86"/>
        <v>1.1408450704225352</v>
      </c>
      <c r="H70" s="46">
        <f t="shared" ca="1" si="87"/>
        <v>0.87654320987654311</v>
      </c>
      <c r="I70" s="46">
        <f t="shared" ca="1" si="88"/>
        <v>0.8459600934633239</v>
      </c>
      <c r="J70" s="46">
        <f t="shared" ca="1" si="89"/>
        <v>2.0805390437062345</v>
      </c>
      <c r="K70" s="16">
        <f t="shared" ca="1" si="90"/>
        <v>3.2708610783323095</v>
      </c>
      <c r="L70" s="16">
        <f t="shared" ca="1" si="91"/>
        <v>0.54172352021101167</v>
      </c>
      <c r="M70" s="16">
        <f t="shared" ca="1" si="92"/>
        <v>0.32461851182930884</v>
      </c>
      <c r="N70" s="16">
        <f t="shared" ca="1" si="93"/>
        <v>0.23414482036734408</v>
      </c>
      <c r="O70" s="16"/>
      <c r="P70" s="46">
        <f t="shared" ca="1" si="94"/>
        <v>0.49225805744595624</v>
      </c>
      <c r="Q70" s="46">
        <f t="shared" ca="1" si="95"/>
        <v>0.78723524060730221</v>
      </c>
      <c r="R70" s="46">
        <f t="shared" ca="1" si="96"/>
        <v>1</v>
      </c>
      <c r="T70" s="47">
        <f t="shared" ca="1" si="100"/>
        <v>0.42491046376449215</v>
      </c>
      <c r="U70" s="47"/>
      <c r="V70" s="16" t="str">
        <f t="shared" ca="1" si="97"/>
        <v>Chelsea</v>
      </c>
      <c r="W70" s="16">
        <f t="shared" ca="1" si="98"/>
        <v>3</v>
      </c>
      <c r="X70" s="16">
        <f t="shared" ca="1" si="99"/>
        <v>0</v>
      </c>
    </row>
    <row r="71" spans="1:24" x14ac:dyDescent="0.25">
      <c r="A71" s="16" t="s">
        <v>5</v>
      </c>
      <c r="B71" s="16" t="s">
        <v>2</v>
      </c>
      <c r="C71" s="16">
        <f>COUNTIF(A$2:A71, A71)+COUNTIF(B$2:B71, A71)</f>
        <v>7</v>
      </c>
      <c r="D71" s="16">
        <f>COUNTIF(B$2:B71, B71)+COUNTIF(A$2:A71, B71)</f>
        <v>7</v>
      </c>
      <c r="E71" s="46">
        <f ca="1">HLOOKUP(A71, Form!$C$1:$V$39, Fixtures!C71+1, FALSE)</f>
        <v>0.94736842105263153</v>
      </c>
      <c r="F71" s="46">
        <f ca="1">HLOOKUP(B71, Form!$C$1:$V$39, Fixtures!C71+1, FALSE)</f>
        <v>0.61842105263157898</v>
      </c>
      <c r="G71" s="46">
        <f t="shared" ca="1" si="86"/>
        <v>1.531914893617021</v>
      </c>
      <c r="H71" s="46">
        <f t="shared" ca="1" si="87"/>
        <v>0.6527777777777779</v>
      </c>
      <c r="I71" s="46">
        <f t="shared" ca="1" si="88"/>
        <v>0.47937846621568553</v>
      </c>
      <c r="J71" s="46">
        <f t="shared" ca="1" si="89"/>
        <v>1.8994217556241773</v>
      </c>
      <c r="K71" s="16">
        <f t="shared" ca="1" si="90"/>
        <v>5.751714998397496</v>
      </c>
      <c r="L71" s="16">
        <f t="shared" ca="1" si="91"/>
        <v>0.67595954844336992</v>
      </c>
      <c r="M71" s="16">
        <f t="shared" ca="1" si="92"/>
        <v>0.34489635668223906</v>
      </c>
      <c r="N71" s="16">
        <f t="shared" ca="1" si="93"/>
        <v>0.14811051714080758</v>
      </c>
      <c r="O71" s="16"/>
      <c r="P71" s="46">
        <f t="shared" ca="1" si="94"/>
        <v>0.57825403327907854</v>
      </c>
      <c r="Q71" s="46">
        <f t="shared" ca="1" si="95"/>
        <v>0.87329788579072454</v>
      </c>
      <c r="R71" s="46">
        <f t="shared" ca="1" si="96"/>
        <v>1</v>
      </c>
      <c r="T71" s="47">
        <f t="shared" ca="1" si="100"/>
        <v>0.37506803910083719</v>
      </c>
      <c r="U71" s="47"/>
      <c r="V71" s="16" t="str">
        <f t="shared" ca="1" si="97"/>
        <v>West Ham United</v>
      </c>
      <c r="W71" s="16">
        <f t="shared" ca="1" si="98"/>
        <v>3</v>
      </c>
      <c r="X71" s="16">
        <f t="shared" ca="1" si="99"/>
        <v>0</v>
      </c>
    </row>
    <row r="72" spans="1:24" x14ac:dyDescent="0.25">
      <c r="A72" s="16" t="s">
        <v>19</v>
      </c>
      <c r="B72" s="16" t="s">
        <v>18</v>
      </c>
      <c r="C72" s="16">
        <f>COUNTIF(A$2:A72, A72)+COUNTIF(B$2:B72, A72)</f>
        <v>8</v>
      </c>
      <c r="D72" s="16">
        <f>COUNTIF(B$2:B72, B72)+COUNTIF(A$2:A72, B72)</f>
        <v>8</v>
      </c>
      <c r="E72" s="46">
        <f ca="1">HLOOKUP(A72, Form!$C$1:$V$39, Fixtures!C72+1, FALSE)</f>
        <v>2.3947368421052633</v>
      </c>
      <c r="F72" s="46">
        <f ca="1">HLOOKUP(B72, Form!$C$1:$V$39, Fixtures!C72+1, FALSE)</f>
        <v>1.8947368421052631</v>
      </c>
      <c r="G72" s="46">
        <f t="shared" ca="1" si="86"/>
        <v>1.2638888888888891</v>
      </c>
      <c r="H72" s="46">
        <f t="shared" ca="1" si="87"/>
        <v>0.79120879120879117</v>
      </c>
      <c r="I72" s="46">
        <f t="shared" ca="1" si="88"/>
        <v>0.69443664069205857</v>
      </c>
      <c r="J72" s="46">
        <f t="shared" ca="1" si="89"/>
        <v>2.0157230520890219</v>
      </c>
      <c r="K72" s="16">
        <f t="shared" ca="1" si="90"/>
        <v>3.9796562545079674</v>
      </c>
      <c r="L72" s="16">
        <f t="shared" ca="1" si="91"/>
        <v>0.59016665243474087</v>
      </c>
      <c r="M72" s="16">
        <f t="shared" ca="1" si="92"/>
        <v>0.3315954358963068</v>
      </c>
      <c r="N72" s="16">
        <f t="shared" ca="1" si="93"/>
        <v>0.20081707428996193</v>
      </c>
      <c r="O72" s="16"/>
      <c r="P72" s="46">
        <f t="shared" ca="1" si="94"/>
        <v>0.52572386169792573</v>
      </c>
      <c r="Q72" s="46">
        <f t="shared" ca="1" si="95"/>
        <v>0.82111099067517701</v>
      </c>
      <c r="R72" s="46">
        <f t="shared" ca="1" si="96"/>
        <v>1.0000000000000002</v>
      </c>
      <c r="T72" s="47">
        <f t="shared" ca="1" si="100"/>
        <v>1.2584103307965333E-2</v>
      </c>
      <c r="U72" s="47"/>
      <c r="V72" s="16" t="str">
        <f t="shared" ca="1" si="97"/>
        <v>Manchester City</v>
      </c>
      <c r="W72" s="16">
        <f t="shared" ca="1" si="98"/>
        <v>3</v>
      </c>
      <c r="X72" s="16">
        <f t="shared" ca="1" si="99"/>
        <v>0</v>
      </c>
    </row>
    <row r="73" spans="1:24" x14ac:dyDescent="0.25">
      <c r="A73" s="16" t="s">
        <v>6</v>
      </c>
      <c r="B73" s="16" t="s">
        <v>16</v>
      </c>
      <c r="C73" s="16">
        <f>COUNTIF(A$2:A73, A73)+COUNTIF(B$2:B73, A73)</f>
        <v>8</v>
      </c>
      <c r="D73" s="16">
        <f>COUNTIF(B$2:B73, B73)+COUNTIF(A$2:A73, B73)</f>
        <v>8</v>
      </c>
      <c r="E73" s="46">
        <f ca="1">HLOOKUP(A73, Form!$C$1:$V$39, Fixtures!C73+1, FALSE)</f>
        <v>1.8421052631578947</v>
      </c>
      <c r="F73" s="46">
        <f ca="1">HLOOKUP(B73, Form!$C$1:$V$39, Fixtures!C73+1, FALSE)</f>
        <v>0.89473684210526316</v>
      </c>
      <c r="G73" s="46">
        <f t="shared" ca="1" si="86"/>
        <v>2.0588235294117645</v>
      </c>
      <c r="H73" s="46">
        <f t="shared" ca="1" si="87"/>
        <v>0.48571428571428571</v>
      </c>
      <c r="I73" s="46">
        <f t="shared" ca="1" si="88"/>
        <v>0.27119496361371465</v>
      </c>
      <c r="J73" s="46">
        <f t="shared" ca="1" si="89"/>
        <v>1.733606802013721</v>
      </c>
      <c r="K73" s="16">
        <f t="shared" ca="1" si="90"/>
        <v>10.131031042458131</v>
      </c>
      <c r="L73" s="16">
        <f t="shared" ca="1" si="91"/>
        <v>0.78666139233059129</v>
      </c>
      <c r="M73" s="16">
        <f t="shared" ca="1" si="92"/>
        <v>0.36581705871647174</v>
      </c>
      <c r="N73" s="16">
        <f t="shared" ca="1" si="93"/>
        <v>8.9838937308287667E-2</v>
      </c>
      <c r="O73" s="16"/>
      <c r="P73" s="46">
        <f t="shared" ca="1" si="94"/>
        <v>0.6332209463573697</v>
      </c>
      <c r="Q73" s="46">
        <f t="shared" ca="1" si="95"/>
        <v>0.92768439196748131</v>
      </c>
      <c r="R73" s="46">
        <f t="shared" ca="1" si="96"/>
        <v>0.99999999999999989</v>
      </c>
      <c r="T73" s="47">
        <f t="shared" ca="1" si="100"/>
        <v>0.85268499250416407</v>
      </c>
      <c r="U73" s="47"/>
      <c r="V73" s="16" t="str">
        <f t="shared" ca="1" si="97"/>
        <v>Draw</v>
      </c>
      <c r="W73" s="16">
        <f t="shared" ca="1" si="98"/>
        <v>1</v>
      </c>
      <c r="X73" s="16">
        <f t="shared" ca="1" si="99"/>
        <v>1</v>
      </c>
    </row>
    <row r="74" spans="1:24" x14ac:dyDescent="0.25">
      <c r="A74" s="16" t="s">
        <v>9</v>
      </c>
      <c r="B74" s="16" t="s">
        <v>5</v>
      </c>
      <c r="C74" s="16">
        <f>COUNTIF(A$2:A74, A74)+COUNTIF(B$2:B74, A74)</f>
        <v>8</v>
      </c>
      <c r="D74" s="16">
        <f>COUNTIF(B$2:B74, B74)+COUNTIF(A$2:A74, B74)</f>
        <v>8</v>
      </c>
      <c r="E74" s="46">
        <f ca="1">HLOOKUP(A74, Form!$C$1:$V$39, Fixtures!C74+1, FALSE)</f>
        <v>0.78973684210526329</v>
      </c>
      <c r="F74" s="46">
        <f ca="1">HLOOKUP(B74, Form!$C$1:$V$39, Fixtures!C74+1, FALSE)</f>
        <v>0.94736842105263153</v>
      </c>
      <c r="G74" s="46">
        <f t="shared" ca="1" si="86"/>
        <v>0.8336111111111113</v>
      </c>
      <c r="H74" s="46">
        <f t="shared" ca="1" si="87"/>
        <v>1.1996001332889035</v>
      </c>
      <c r="I74" s="46">
        <f t="shared" ca="1" si="88"/>
        <v>1.5485634895983829</v>
      </c>
      <c r="J74" s="46">
        <f t="shared" ca="1" si="89"/>
        <v>1.8035859296818306</v>
      </c>
      <c r="K74" s="16">
        <f t="shared" ca="1" si="90"/>
        <v>1.793569119245171</v>
      </c>
      <c r="L74" s="16">
        <f t="shared" ca="1" si="91"/>
        <v>0.39237790389816252</v>
      </c>
      <c r="M74" s="16">
        <f t="shared" ca="1" si="92"/>
        <v>0.35668605317672092</v>
      </c>
      <c r="N74" s="16">
        <f t="shared" ca="1" si="93"/>
        <v>0.35796501082106835</v>
      </c>
      <c r="O74" s="16"/>
      <c r="P74" s="46">
        <f t="shared" ca="1" si="94"/>
        <v>0.3544423093497962</v>
      </c>
      <c r="Q74" s="46">
        <f t="shared" ca="1" si="95"/>
        <v>0.67664350147817176</v>
      </c>
      <c r="R74" s="46">
        <f t="shared" ca="1" si="96"/>
        <v>1</v>
      </c>
      <c r="T74" s="47">
        <f t="shared" ca="1" si="100"/>
        <v>0.17090517468930222</v>
      </c>
      <c r="U74" s="47"/>
      <c r="V74" s="16" t="str">
        <f t="shared" ca="1" si="97"/>
        <v>Burnley</v>
      </c>
      <c r="W74" s="16">
        <f t="shared" ca="1" si="98"/>
        <v>3</v>
      </c>
      <c r="X74" s="16">
        <f t="shared" ca="1" si="99"/>
        <v>0</v>
      </c>
    </row>
    <row r="75" spans="1:24" x14ac:dyDescent="0.25">
      <c r="A75" s="16" t="s">
        <v>12</v>
      </c>
      <c r="B75" s="16" t="s">
        <v>11</v>
      </c>
      <c r="C75" s="16">
        <f>COUNTIF(A$2:A75, A75)+COUNTIF(B$2:B75, A75)</f>
        <v>8</v>
      </c>
      <c r="D75" s="16">
        <f>COUNTIF(B$2:B75, B75)+COUNTIF(A$2:A75, B75)</f>
        <v>8</v>
      </c>
      <c r="E75" s="46">
        <f ca="1">HLOOKUP(A75, Form!$C$1:$V$39, Fixtures!C75+1, FALSE)</f>
        <v>1.5</v>
      </c>
      <c r="F75" s="46">
        <f ca="1">HLOOKUP(B75, Form!$C$1:$V$39, Fixtures!C75+1, FALSE)</f>
        <v>2.1315789473684212</v>
      </c>
      <c r="G75" s="46">
        <f t="shared" ca="1" si="86"/>
        <v>0.70370370370370361</v>
      </c>
      <c r="H75" s="46">
        <f t="shared" ca="1" si="87"/>
        <v>1.4210526315789476</v>
      </c>
      <c r="I75" s="46">
        <f t="shared" ca="1" si="88"/>
        <v>2.1463742744058814</v>
      </c>
      <c r="J75" s="46">
        <f t="shared" ca="1" si="89"/>
        <v>1.5369292505957359</v>
      </c>
      <c r="K75" s="16">
        <f t="shared" ca="1" si="90"/>
        <v>1.2966553701967123</v>
      </c>
      <c r="L75" s="16">
        <f t="shared" ca="1" si="91"/>
        <v>0.31782614297811929</v>
      </c>
      <c r="M75" s="16">
        <f t="shared" ca="1" si="92"/>
        <v>0.3941773306311851</v>
      </c>
      <c r="N75" s="16">
        <f t="shared" ca="1" si="93"/>
        <v>0.4354157846130603</v>
      </c>
      <c r="O75" s="16"/>
      <c r="P75" s="46">
        <f t="shared" ca="1" si="94"/>
        <v>0.27699216367564755</v>
      </c>
      <c r="Q75" s="46">
        <f t="shared" ca="1" si="95"/>
        <v>0.62052599214028659</v>
      </c>
      <c r="R75" s="46">
        <f t="shared" ca="1" si="96"/>
        <v>1.0000000000000002</v>
      </c>
      <c r="T75" s="47">
        <f t="shared" ca="1" si="100"/>
        <v>0.11203880324834126</v>
      </c>
      <c r="U75" s="47"/>
      <c r="V75" s="16" t="str">
        <f t="shared" ca="1" si="97"/>
        <v>Crystal Palace</v>
      </c>
      <c r="W75" s="16">
        <f t="shared" ca="1" si="98"/>
        <v>3</v>
      </c>
      <c r="X75" s="16">
        <f t="shared" ca="1" si="99"/>
        <v>0</v>
      </c>
    </row>
    <row r="76" spans="1:24" x14ac:dyDescent="0.25">
      <c r="A76" s="16" t="s">
        <v>15</v>
      </c>
      <c r="B76" s="16" t="s">
        <v>10</v>
      </c>
      <c r="C76" s="16">
        <f>COUNTIF(A$2:A76, A76)+COUNTIF(B$2:B76, A76)</f>
        <v>8</v>
      </c>
      <c r="D76" s="16">
        <f>COUNTIF(B$2:B76, B76)+COUNTIF(A$2:A76, B76)</f>
        <v>8</v>
      </c>
      <c r="E76" s="46">
        <f ca="1">HLOOKUP(A76, Form!$C$1:$V$39, Fixtures!C76+1, FALSE)</f>
        <v>1.9736842105263157</v>
      </c>
      <c r="F76" s="46">
        <f ca="1">HLOOKUP(B76, Form!$C$1:$V$39, Fixtures!C76+1, FALSE)</f>
        <v>0.89473684210526316</v>
      </c>
      <c r="G76" s="46">
        <f t="shared" ca="1" si="86"/>
        <v>2.2058823529411762</v>
      </c>
      <c r="H76" s="46">
        <f t="shared" ca="1" si="87"/>
        <v>0.45333333333333337</v>
      </c>
      <c r="I76" s="46">
        <f t="shared" ca="1" si="88"/>
        <v>0.23743377008673844</v>
      </c>
      <c r="J76" s="46">
        <f t="shared" ca="1" si="89"/>
        <v>1.6970395597809875</v>
      </c>
      <c r="K76" s="16">
        <f t="shared" ca="1" si="90"/>
        <v>11.562006756951526</v>
      </c>
      <c r="L76" s="16">
        <f t="shared" ca="1" si="91"/>
        <v>0.80812405817072908</v>
      </c>
      <c r="M76" s="16">
        <f t="shared" ca="1" si="92"/>
        <v>0.37077691217892433</v>
      </c>
      <c r="N76" s="16">
        <f t="shared" ca="1" si="93"/>
        <v>7.9605115595613174E-2</v>
      </c>
      <c r="O76" s="16"/>
      <c r="P76" s="46">
        <f t="shared" ca="1" si="94"/>
        <v>0.64212963862129069</v>
      </c>
      <c r="Q76" s="46">
        <f t="shared" ca="1" si="95"/>
        <v>0.93674634037560356</v>
      </c>
      <c r="R76" s="46">
        <f t="shared" ca="1" si="96"/>
        <v>0.99999999999999989</v>
      </c>
      <c r="T76" s="47">
        <f t="shared" ca="1" si="100"/>
        <v>0.63068775621171513</v>
      </c>
      <c r="U76" s="47"/>
      <c r="V76" s="16" t="str">
        <f t="shared" ca="1" si="97"/>
        <v>Everton</v>
      </c>
      <c r="W76" s="16">
        <f t="shared" ca="1" si="98"/>
        <v>3</v>
      </c>
      <c r="X76" s="16">
        <f t="shared" ca="1" si="99"/>
        <v>0</v>
      </c>
    </row>
    <row r="77" spans="1:24" x14ac:dyDescent="0.25">
      <c r="A77" s="16" t="s">
        <v>8</v>
      </c>
      <c r="B77" s="16" t="s">
        <v>1</v>
      </c>
      <c r="C77" s="16">
        <f>COUNTIF(A$2:A77, A77)+COUNTIF(B$2:B77, A77)</f>
        <v>8</v>
      </c>
      <c r="D77" s="16">
        <f>COUNTIF(B$2:B77, B77)+COUNTIF(A$2:A77, B77)</f>
        <v>8</v>
      </c>
      <c r="E77" s="46">
        <f ca="1">HLOOKUP(A77, Form!$C$1:$V$39, Fixtures!C77+1, FALSE)</f>
        <v>1.131578947368421</v>
      </c>
      <c r="F77" s="46">
        <f ca="1">HLOOKUP(B77, Form!$C$1:$V$39, Fixtures!C77+1, FALSE)</f>
        <v>0.7447368421052637</v>
      </c>
      <c r="G77" s="46">
        <f t="shared" ca="1" si="86"/>
        <v>1.5194346289752638</v>
      </c>
      <c r="H77" s="46">
        <f t="shared" ca="1" si="87"/>
        <v>0.65813953488372146</v>
      </c>
      <c r="I77" s="46">
        <f t="shared" ca="1" si="88"/>
        <v>0.48699490463165712</v>
      </c>
      <c r="J77" s="46">
        <f t="shared" ca="1" si="89"/>
        <v>1.9042289660958216</v>
      </c>
      <c r="K77" s="16">
        <f t="shared" ca="1" si="90"/>
        <v>5.6623158875368116</v>
      </c>
      <c r="L77" s="16">
        <f t="shared" ca="1" si="91"/>
        <v>0.67249726067333737</v>
      </c>
      <c r="M77" s="16">
        <f t="shared" ca="1" si="92"/>
        <v>0.3443254687127193</v>
      </c>
      <c r="N77" s="16">
        <f t="shared" ca="1" si="93"/>
        <v>0.150097956458459</v>
      </c>
      <c r="O77" s="16"/>
      <c r="P77" s="46">
        <f t="shared" ca="1" si="94"/>
        <v>0.5763007450559009</v>
      </c>
      <c r="Q77" s="46">
        <f t="shared" ca="1" si="95"/>
        <v>0.8713726148835631</v>
      </c>
      <c r="R77" s="46">
        <f t="shared" ca="1" si="96"/>
        <v>0.99999999999999978</v>
      </c>
      <c r="T77" s="47">
        <f t="shared" ca="1" si="100"/>
        <v>0.89918067850002936</v>
      </c>
      <c r="U77" s="47"/>
      <c r="V77" s="16" t="str">
        <f t="shared" ca="1" si="97"/>
        <v>Leicester City</v>
      </c>
      <c r="W77" s="16">
        <f t="shared" ca="1" si="98"/>
        <v>0</v>
      </c>
      <c r="X77" s="16">
        <f t="shared" ca="1" si="99"/>
        <v>3</v>
      </c>
    </row>
    <row r="78" spans="1:24" x14ac:dyDescent="0.25">
      <c r="A78" s="16" t="s">
        <v>13</v>
      </c>
      <c r="B78" s="16" t="s">
        <v>17</v>
      </c>
      <c r="C78" s="16">
        <f>COUNTIF(A$2:A78, A78)+COUNTIF(B$2:B78, A78)</f>
        <v>8</v>
      </c>
      <c r="D78" s="16">
        <f>COUNTIF(B$2:B78, B78)+COUNTIF(A$2:A78, B78)</f>
        <v>8</v>
      </c>
      <c r="E78" s="46">
        <f ca="1">HLOOKUP(A78, Form!$C$1:$V$39, Fixtures!C78+1, FALSE)</f>
        <v>1.3947368421052631</v>
      </c>
      <c r="F78" s="46">
        <f ca="1">HLOOKUP(B78, Form!$C$1:$V$39, Fixtures!C78+1, FALSE)</f>
        <v>1.2105263157894737</v>
      </c>
      <c r="G78" s="46">
        <f t="shared" ca="1" si="86"/>
        <v>1.1521739130434783</v>
      </c>
      <c r="H78" s="46">
        <f t="shared" ca="1" si="87"/>
        <v>0.86792452830188682</v>
      </c>
      <c r="I78" s="46">
        <f t="shared" ca="1" si="88"/>
        <v>0.83000443094241483</v>
      </c>
      <c r="J78" s="46">
        <f t="shared" ca="1" si="89"/>
        <v>2.0741962158500833</v>
      </c>
      <c r="K78" s="16">
        <f t="shared" ca="1" si="90"/>
        <v>3.3333434871423226</v>
      </c>
      <c r="L78" s="16">
        <f t="shared" ca="1" si="91"/>
        <v>0.54644676433106798</v>
      </c>
      <c r="M78" s="16">
        <f t="shared" ca="1" si="92"/>
        <v>0.32528828018333822</v>
      </c>
      <c r="N78" s="16">
        <f t="shared" ca="1" si="93"/>
        <v>0.23076869003510786</v>
      </c>
      <c r="O78" s="16"/>
      <c r="P78" s="46">
        <f t="shared" ca="1" si="94"/>
        <v>0.49564164474630784</v>
      </c>
      <c r="Q78" s="46">
        <f t="shared" ca="1" si="95"/>
        <v>0.79068670444966738</v>
      </c>
      <c r="R78" s="46">
        <f t="shared" ca="1" si="96"/>
        <v>1</v>
      </c>
      <c r="T78" s="47">
        <f t="shared" ca="1" si="100"/>
        <v>0.30958552108009274</v>
      </c>
      <c r="U78" s="47"/>
      <c r="V78" s="16" t="str">
        <f t="shared" ca="1" si="97"/>
        <v>Southampton</v>
      </c>
      <c r="W78" s="16">
        <f t="shared" ca="1" si="98"/>
        <v>3</v>
      </c>
      <c r="X78" s="16">
        <f t="shared" ca="1" si="99"/>
        <v>0</v>
      </c>
    </row>
    <row r="79" spans="1:24" x14ac:dyDescent="0.25">
      <c r="A79" s="16" t="s">
        <v>2</v>
      </c>
      <c r="B79" s="16" t="s">
        <v>7</v>
      </c>
      <c r="C79" s="16">
        <f>COUNTIF(A$2:A79, A79)+COUNTIF(B$2:B79, A79)</f>
        <v>8</v>
      </c>
      <c r="D79" s="16">
        <f>COUNTIF(B$2:B79, B79)+COUNTIF(A$2:A79, B79)</f>
        <v>8</v>
      </c>
      <c r="E79" s="46">
        <f ca="1">HLOOKUP(A79, Form!$C$1:$V$39, Fixtures!C79+1, FALSE)</f>
        <v>0.58763157894736839</v>
      </c>
      <c r="F79" s="46">
        <f ca="1">HLOOKUP(B79, Form!$C$1:$V$39, Fixtures!C79+1, FALSE)</f>
        <v>2.0789473684210527</v>
      </c>
      <c r="G79" s="46">
        <f t="shared" ca="1" si="86"/>
        <v>0.28265822784810124</v>
      </c>
      <c r="H79" s="46">
        <f t="shared" ca="1" si="87"/>
        <v>3.5378414688759516</v>
      </c>
      <c r="I79" s="46">
        <f t="shared" ca="1" si="88"/>
        <v>12.446421532243235</v>
      </c>
      <c r="J79" s="46">
        <f t="shared" ca="1" si="89"/>
        <v>0.64945699580547656</v>
      </c>
      <c r="K79" s="16">
        <f t="shared" ca="1" si="90"/>
        <v>0.2260679782820004</v>
      </c>
      <c r="L79" s="16">
        <f t="shared" ca="1" si="91"/>
        <v>7.4369228839219079E-2</v>
      </c>
      <c r="M79" s="16">
        <f t="shared" ca="1" si="92"/>
        <v>0.60626012229659354</v>
      </c>
      <c r="N79" s="16">
        <f t="shared" ca="1" si="93"/>
        <v>0.81561546155150966</v>
      </c>
      <c r="O79" s="16"/>
      <c r="P79" s="46">
        <f t="shared" ca="1" si="94"/>
        <v>4.9703917573253695E-2</v>
      </c>
      <c r="Q79" s="46">
        <f t="shared" ca="1" si="95"/>
        <v>0.45489170312535421</v>
      </c>
      <c r="R79" s="46">
        <f t="shared" ca="1" si="96"/>
        <v>1</v>
      </c>
      <c r="T79" s="47">
        <f t="shared" ca="1" si="100"/>
        <v>0.56477189731736388</v>
      </c>
      <c r="U79" s="47"/>
      <c r="V79" s="16" t="str">
        <f t="shared" ca="1" si="97"/>
        <v>Liverpool</v>
      </c>
      <c r="W79" s="16">
        <f t="shared" ca="1" si="98"/>
        <v>0</v>
      </c>
      <c r="X79" s="16">
        <f t="shared" ca="1" si="99"/>
        <v>3</v>
      </c>
    </row>
    <row r="80" spans="1:24" x14ac:dyDescent="0.25">
      <c r="A80" s="16" t="s">
        <v>3</v>
      </c>
      <c r="B80" s="16" t="s">
        <v>14</v>
      </c>
      <c r="C80" s="16">
        <f>COUNTIF(A$2:A80, A80)+COUNTIF(B$2:B80, A80)</f>
        <v>8</v>
      </c>
      <c r="D80" s="16">
        <f>COUNTIF(B$2:B80, B80)+COUNTIF(A$2:A80, B80)</f>
        <v>8</v>
      </c>
      <c r="E80" s="46">
        <f ca="1">HLOOKUP(A80, Form!$C$1:$V$39, Fixtures!C80+1, FALSE)</f>
        <v>1.5</v>
      </c>
      <c r="F80" s="46">
        <f ca="1">HLOOKUP(B80, Form!$C$1:$V$39, Fixtures!C80+1, FALSE)</f>
        <v>1.368421052631579</v>
      </c>
      <c r="G80" s="46">
        <f t="shared" ca="1" si="86"/>
        <v>1.096153846153846</v>
      </c>
      <c r="H80" s="46">
        <f t="shared" ca="1" si="87"/>
        <v>0.91228070175438603</v>
      </c>
      <c r="I80" s="46">
        <f t="shared" ca="1" si="88"/>
        <v>0.91367820689431134</v>
      </c>
      <c r="J80" s="46">
        <f t="shared" ca="1" si="89"/>
        <v>2.1063891744694758</v>
      </c>
      <c r="K80" s="16">
        <f t="shared" ca="1" si="90"/>
        <v>3.0298907631569874</v>
      </c>
      <c r="L80" s="16">
        <f t="shared" ca="1" si="91"/>
        <v>0.5225538945875805</v>
      </c>
      <c r="M80" s="16">
        <f t="shared" ca="1" si="92"/>
        <v>0.32191716614863136</v>
      </c>
      <c r="N80" s="16">
        <f t="shared" ca="1" si="93"/>
        <v>0.2481456840325387</v>
      </c>
      <c r="O80" s="16"/>
      <c r="P80" s="46">
        <f t="shared" ca="1" si="94"/>
        <v>0.47825909413293649</v>
      </c>
      <c r="Q80" s="46">
        <f t="shared" ca="1" si="95"/>
        <v>0.77288863160791288</v>
      </c>
      <c r="R80" s="46">
        <f t="shared" ca="1" si="96"/>
        <v>1</v>
      </c>
      <c r="T80" s="47">
        <f t="shared" ca="1" si="100"/>
        <v>0.92680448493586653</v>
      </c>
      <c r="U80" s="47"/>
      <c r="V80" s="16" t="str">
        <f t="shared" ca="1" si="97"/>
        <v>Swansea City</v>
      </c>
      <c r="W80" s="16">
        <f t="shared" ca="1" si="98"/>
        <v>0</v>
      </c>
      <c r="X80" s="16">
        <f t="shared" ca="1" si="99"/>
        <v>3</v>
      </c>
    </row>
    <row r="81" spans="1:24" x14ac:dyDescent="0.25">
      <c r="A81" s="16" t="s">
        <v>4</v>
      </c>
      <c r="B81" s="16" t="s">
        <v>0</v>
      </c>
      <c r="C81" s="16">
        <f>COUNTIF(A$2:A81, A81)+COUNTIF(B$2:B81, A81)</f>
        <v>8</v>
      </c>
      <c r="D81" s="16">
        <f>COUNTIF(B$2:B81, B81)+COUNTIF(A$2:A81, B81)</f>
        <v>8</v>
      </c>
      <c r="E81" s="46">
        <f ca="1">HLOOKUP(A81, Form!$C$1:$V$39, Fixtures!C81+1, FALSE)</f>
        <v>0.84210526315789469</v>
      </c>
      <c r="F81" s="46">
        <f ca="1">HLOOKUP(B81, Form!$C$1:$V$39, Fixtures!C81+1, FALSE)</f>
        <v>1.6052631578947369</v>
      </c>
      <c r="G81" s="46">
        <f t="shared" ca="1" si="86"/>
        <v>0.52459016393442615</v>
      </c>
      <c r="H81" s="46">
        <f t="shared" ca="1" si="87"/>
        <v>1.9062500000000002</v>
      </c>
      <c r="I81" s="46">
        <f t="shared" ca="1" si="88"/>
        <v>3.7803521180883028</v>
      </c>
      <c r="J81" s="46">
        <f t="shared" ca="1" si="89"/>
        <v>1.1646007288564519</v>
      </c>
      <c r="K81" s="16">
        <f t="shared" ca="1" si="90"/>
        <v>0.73880291450890201</v>
      </c>
      <c r="L81" s="16">
        <f t="shared" ca="1" si="91"/>
        <v>0.20918961099457822</v>
      </c>
      <c r="M81" s="16">
        <f t="shared" ca="1" si="92"/>
        <v>0.46197896298792029</v>
      </c>
      <c r="N81" s="16">
        <f t="shared" ca="1" si="93"/>
        <v>0.57510830678727864</v>
      </c>
      <c r="O81" s="16"/>
      <c r="P81" s="46">
        <f t="shared" ca="1" si="94"/>
        <v>0.16785163411309523</v>
      </c>
      <c r="Q81" s="46">
        <f t="shared" ca="1" si="95"/>
        <v>0.53853889479835626</v>
      </c>
      <c r="R81" s="46">
        <f t="shared" ca="1" si="96"/>
        <v>1</v>
      </c>
      <c r="T81" s="47">
        <f t="shared" ca="1" si="100"/>
        <v>0.46539199673163079</v>
      </c>
      <c r="U81" s="47"/>
      <c r="V81" s="16" t="str">
        <f t="shared" ca="1" si="97"/>
        <v>Draw</v>
      </c>
      <c r="W81" s="16">
        <f t="shared" ca="1" si="98"/>
        <v>1</v>
      </c>
      <c r="X81" s="16">
        <f t="shared" ca="1" si="99"/>
        <v>1</v>
      </c>
    </row>
    <row r="82" spans="1:24" x14ac:dyDescent="0.25">
      <c r="A82" s="16" t="s">
        <v>5</v>
      </c>
      <c r="B82" s="16" t="s">
        <v>19</v>
      </c>
      <c r="C82" s="16">
        <f>COUNTIF(A$2:A82, A82)+COUNTIF(B$2:B82, A82)</f>
        <v>9</v>
      </c>
      <c r="D82" s="16">
        <f>COUNTIF(B$2:B82, B82)+COUNTIF(A$2:A82, B82)</f>
        <v>9</v>
      </c>
      <c r="E82" s="46">
        <f ca="1">HLOOKUP(A82, Form!$C$1:$V$39, Fixtures!C82+1, FALSE)</f>
        <v>0.94736842105263153</v>
      </c>
      <c r="F82" s="46">
        <f ca="1">HLOOKUP(B82, Form!$C$1:$V$39, Fixtures!C82+1, FALSE)</f>
        <v>2.3947368421052633</v>
      </c>
      <c r="G82" s="46">
        <f t="shared" ca="1" si="86"/>
        <v>0.39560439560439559</v>
      </c>
      <c r="H82" s="46">
        <f t="shared" ca="1" si="87"/>
        <v>2.5277777777777781</v>
      </c>
      <c r="I82" s="46">
        <f t="shared" ca="1" si="88"/>
        <v>6.511836893454352</v>
      </c>
      <c r="J82" s="46">
        <f t="shared" ca="1" si="89"/>
        <v>0.89213854809063697</v>
      </c>
      <c r="K82" s="16">
        <f t="shared" ca="1" si="90"/>
        <v>0.43035618431966599</v>
      </c>
      <c r="L82" s="16">
        <f t="shared" ca="1" si="91"/>
        <v>0.13312323126602732</v>
      </c>
      <c r="M82" s="16">
        <f t="shared" ca="1" si="92"/>
        <v>0.52850252483313298</v>
      </c>
      <c r="N82" s="16">
        <f t="shared" ca="1" si="93"/>
        <v>0.69912656089618663</v>
      </c>
      <c r="O82" s="16"/>
      <c r="P82" s="46">
        <f t="shared" ca="1" si="94"/>
        <v>9.7830611495833678E-2</v>
      </c>
      <c r="Q82" s="46">
        <f t="shared" ca="1" si="95"/>
        <v>0.48622056184338108</v>
      </c>
      <c r="R82" s="46">
        <f t="shared" ca="1" si="96"/>
        <v>0.99999999999999978</v>
      </c>
      <c r="T82" s="47">
        <f t="shared" ca="1" si="100"/>
        <v>0.26893693487622183</v>
      </c>
      <c r="U82" s="47"/>
      <c r="V82" s="16" t="str">
        <f t="shared" ca="1" si="97"/>
        <v>Draw</v>
      </c>
      <c r="W82" s="16">
        <f t="shared" ca="1" si="98"/>
        <v>1</v>
      </c>
      <c r="X82" s="16">
        <f t="shared" ca="1" si="99"/>
        <v>1</v>
      </c>
    </row>
    <row r="83" spans="1:24" x14ac:dyDescent="0.25">
      <c r="A83" s="16" t="s">
        <v>7</v>
      </c>
      <c r="B83" s="16" t="s">
        <v>16</v>
      </c>
      <c r="C83" s="16">
        <f>COUNTIF(A$2:A83, A83)+COUNTIF(B$2:B83, A83)</f>
        <v>9</v>
      </c>
      <c r="D83" s="16">
        <f>COUNTIF(B$2:B83, B83)+COUNTIF(A$2:A83, B83)</f>
        <v>9</v>
      </c>
      <c r="E83" s="46">
        <f ca="1">HLOOKUP(A83, Form!$C$1:$V$39, Fixtures!C83+1, FALSE)</f>
        <v>2.1315789473684212</v>
      </c>
      <c r="F83" s="46">
        <f ca="1">HLOOKUP(B83, Form!$C$1:$V$39, Fixtures!C83+1, FALSE)</f>
        <v>0.92105263157894735</v>
      </c>
      <c r="G83" s="46">
        <f t="shared" ca="1" si="86"/>
        <v>2.3142857142857145</v>
      </c>
      <c r="H83" s="46">
        <f t="shared" ca="1" si="87"/>
        <v>0.43209876543209874</v>
      </c>
      <c r="I83" s="46">
        <f t="shared" ca="1" si="88"/>
        <v>0.21646822698076892</v>
      </c>
      <c r="J83" s="46">
        <f t="shared" ca="1" si="89"/>
        <v>1.672068503407405</v>
      </c>
      <c r="K83" s="16">
        <f t="shared" ca="1" si="90"/>
        <v>12.674520314278775</v>
      </c>
      <c r="L83" s="16">
        <f t="shared" ca="1" si="91"/>
        <v>0.82205188579562372</v>
      </c>
      <c r="M83" s="16">
        <f t="shared" ca="1" si="92"/>
        <v>0.37424190237817867</v>
      </c>
      <c r="N83" s="16">
        <f t="shared" ca="1" si="93"/>
        <v>7.3128707773084486E-2</v>
      </c>
      <c r="O83" s="16"/>
      <c r="P83" s="46">
        <f t="shared" ca="1" si="94"/>
        <v>0.64757942168217153</v>
      </c>
      <c r="Q83" s="46">
        <f t="shared" ca="1" si="95"/>
        <v>0.94239214445421005</v>
      </c>
      <c r="R83" s="46">
        <f t="shared" ca="1" si="96"/>
        <v>1</v>
      </c>
      <c r="T83" s="47">
        <f t="shared" ca="1" si="100"/>
        <v>0.22473056646302481</v>
      </c>
      <c r="U83" s="47"/>
      <c r="V83" s="16" t="str">
        <f t="shared" ca="1" si="97"/>
        <v>Liverpool</v>
      </c>
      <c r="W83" s="16">
        <f t="shared" ca="1" si="98"/>
        <v>3</v>
      </c>
      <c r="X83" s="16">
        <f t="shared" ca="1" si="99"/>
        <v>0</v>
      </c>
    </row>
    <row r="84" spans="1:24" x14ac:dyDescent="0.25">
      <c r="A84" s="16" t="s">
        <v>13</v>
      </c>
      <c r="B84" s="16" t="s">
        <v>3</v>
      </c>
      <c r="C84" s="16">
        <f>COUNTIF(A$2:A84, A84)+COUNTIF(B$2:B84, A84)</f>
        <v>9</v>
      </c>
      <c r="D84" s="16">
        <f>COUNTIF(B$2:B84, B84)+COUNTIF(A$2:A84, B84)</f>
        <v>9</v>
      </c>
      <c r="E84" s="46">
        <f ca="1">HLOOKUP(A84, Form!$C$1:$V$39, Fixtures!C84+1, FALSE)</f>
        <v>1.4473684210526316</v>
      </c>
      <c r="F84" s="46">
        <f ca="1">HLOOKUP(B84, Form!$C$1:$V$39, Fixtures!C84+1, FALSE)</f>
        <v>1.4736842105263157</v>
      </c>
      <c r="G84" s="46">
        <f t="shared" ca="1" si="86"/>
        <v>0.98214285714285721</v>
      </c>
      <c r="H84" s="46">
        <f t="shared" ca="1" si="87"/>
        <v>1.0181818181818181</v>
      </c>
      <c r="I84" s="46">
        <f t="shared" ca="1" si="88"/>
        <v>1.1290289948938417</v>
      </c>
      <c r="J84" s="46">
        <f t="shared" ca="1" si="89"/>
        <v>2.105662028181754</v>
      </c>
      <c r="K84" s="16">
        <f t="shared" ca="1" si="90"/>
        <v>2.4552035549536289</v>
      </c>
      <c r="L84" s="16">
        <f t="shared" ca="1" si="91"/>
        <v>0.46969768960326547</v>
      </c>
      <c r="M84" s="16">
        <f t="shared" ca="1" si="92"/>
        <v>0.32199253844291026</v>
      </c>
      <c r="N84" s="16">
        <f t="shared" ca="1" si="93"/>
        <v>0.28941854918108312</v>
      </c>
      <c r="O84" s="16"/>
      <c r="P84" s="46">
        <f t="shared" ca="1" si="94"/>
        <v>0.43445923250008978</v>
      </c>
      <c r="Q84" s="46">
        <f t="shared" ca="1" si="95"/>
        <v>0.73229470033222677</v>
      </c>
      <c r="R84" s="46">
        <f t="shared" ca="1" si="96"/>
        <v>0.99999999999999989</v>
      </c>
      <c r="T84" s="47">
        <f t="shared" ca="1" si="100"/>
        <v>0.34729849587238903</v>
      </c>
      <c r="U84" s="47"/>
      <c r="V84" s="16" t="str">
        <f t="shared" ca="1" si="97"/>
        <v>Southampton</v>
      </c>
      <c r="W84" s="16">
        <f t="shared" ca="1" si="98"/>
        <v>3</v>
      </c>
      <c r="X84" s="16">
        <f t="shared" ca="1" si="99"/>
        <v>0</v>
      </c>
    </row>
    <row r="85" spans="1:24" x14ac:dyDescent="0.25">
      <c r="A85" s="16" t="s">
        <v>17</v>
      </c>
      <c r="B85" s="16" t="s">
        <v>6</v>
      </c>
      <c r="C85" s="16">
        <f>COUNTIF(A$2:A85, A85)+COUNTIF(B$2:B85, A85)</f>
        <v>9</v>
      </c>
      <c r="D85" s="16">
        <f>COUNTIF(B$2:B85, B85)+COUNTIF(A$2:A85, B85)</f>
        <v>9</v>
      </c>
      <c r="E85" s="46">
        <f ca="1">HLOOKUP(A85, Form!$C$1:$V$39, Fixtures!C85+1, FALSE)</f>
        <v>1.2105263157894737</v>
      </c>
      <c r="F85" s="46">
        <f ca="1">HLOOKUP(B85, Form!$C$1:$V$39, Fixtures!C85+1, FALSE)</f>
        <v>1.7894736842105263</v>
      </c>
      <c r="G85" s="46">
        <f t="shared" ca="1" si="86"/>
        <v>0.67647058823529416</v>
      </c>
      <c r="H85" s="46">
        <f t="shared" ca="1" si="87"/>
        <v>1.4782608695652175</v>
      </c>
      <c r="I85" s="46">
        <f t="shared" ca="1" si="88"/>
        <v>2.3159863907345439</v>
      </c>
      <c r="J85" s="46">
        <f t="shared" ca="1" si="89"/>
        <v>1.480696307328464</v>
      </c>
      <c r="K85" s="16">
        <f t="shared" ca="1" si="90"/>
        <v>1.202263619137528</v>
      </c>
      <c r="L85" s="16">
        <f t="shared" ca="1" si="91"/>
        <v>0.30156939208019007</v>
      </c>
      <c r="M85" s="16">
        <f t="shared" ca="1" si="92"/>
        <v>0.40311262488915051</v>
      </c>
      <c r="N85" s="16">
        <f t="shared" ca="1" si="93"/>
        <v>0.45407824536084818</v>
      </c>
      <c r="O85" s="16"/>
      <c r="P85" s="46">
        <f t="shared" ca="1" si="94"/>
        <v>0.26025175515922022</v>
      </c>
      <c r="Q85" s="46">
        <f t="shared" ca="1" si="95"/>
        <v>0.6081344346001929</v>
      </c>
      <c r="R85" s="46">
        <f t="shared" ca="1" si="96"/>
        <v>1</v>
      </c>
      <c r="T85" s="47">
        <f t="shared" ca="1" si="100"/>
        <v>0.10189972490724297</v>
      </c>
      <c r="U85" s="47"/>
      <c r="V85" s="16" t="str">
        <f t="shared" ca="1" si="97"/>
        <v>Sunderland</v>
      </c>
      <c r="W85" s="16">
        <f t="shared" ca="1" si="98"/>
        <v>3</v>
      </c>
      <c r="X85" s="16">
        <f t="shared" ca="1" si="99"/>
        <v>0</v>
      </c>
    </row>
    <row r="86" spans="1:24" x14ac:dyDescent="0.25">
      <c r="A86" s="16" t="s">
        <v>18</v>
      </c>
      <c r="B86" s="16" t="s">
        <v>8</v>
      </c>
      <c r="C86" s="16">
        <f>COUNTIF(A$2:A86, A86)+COUNTIF(B$2:B86, A86)</f>
        <v>9</v>
      </c>
      <c r="D86" s="16">
        <f>COUNTIF(B$2:B86, B86)+COUNTIF(A$2:A86, B86)</f>
        <v>9</v>
      </c>
      <c r="E86" s="46">
        <f ca="1">HLOOKUP(A86, Form!$C$1:$V$39, Fixtures!C86+1, FALSE)</f>
        <v>1.8157894736842106</v>
      </c>
      <c r="F86" s="46">
        <f ca="1">HLOOKUP(B86, Form!$C$1:$V$39, Fixtures!C86+1, FALSE)</f>
        <v>1.1052631578947369</v>
      </c>
      <c r="G86" s="46">
        <f t="shared" ca="1" si="86"/>
        <v>1.6428571428571428</v>
      </c>
      <c r="H86" s="46">
        <f t="shared" ca="1" si="87"/>
        <v>0.60869565217391308</v>
      </c>
      <c r="I86" s="46">
        <f t="shared" ca="1" si="88"/>
        <v>0.41895256593228791</v>
      </c>
      <c r="J86" s="46">
        <f t="shared" ca="1" si="89"/>
        <v>1.858825291849771</v>
      </c>
      <c r="K86" s="16">
        <f t="shared" ca="1" si="90"/>
        <v>6.575770434699721</v>
      </c>
      <c r="L86" s="16">
        <f t="shared" ca="1" si="91"/>
        <v>0.70474519304524785</v>
      </c>
      <c r="M86" s="16">
        <f t="shared" ca="1" si="92"/>
        <v>0.34979402303837925</v>
      </c>
      <c r="N86" s="16">
        <f t="shared" ca="1" si="93"/>
        <v>0.13199977594617238</v>
      </c>
      <c r="O86" s="16"/>
      <c r="P86" s="46">
        <f t="shared" ca="1" si="94"/>
        <v>0.59395030233237245</v>
      </c>
      <c r="Q86" s="46">
        <f t="shared" ca="1" si="95"/>
        <v>0.88875226449965905</v>
      </c>
      <c r="R86" s="46">
        <f t="shared" ca="1" si="96"/>
        <v>1</v>
      </c>
      <c r="T86" s="47">
        <f t="shared" ca="1" si="100"/>
        <v>0.17885738124189066</v>
      </c>
      <c r="U86" s="47"/>
      <c r="V86" s="16" t="str">
        <f t="shared" ca="1" si="97"/>
        <v>Tottenham Hotspur</v>
      </c>
      <c r="W86" s="16">
        <f t="shared" ca="1" si="98"/>
        <v>3</v>
      </c>
      <c r="X86" s="16">
        <f t="shared" ca="1" si="99"/>
        <v>0</v>
      </c>
    </row>
    <row r="87" spans="1:24" x14ac:dyDescent="0.25">
      <c r="A87" s="16" t="s">
        <v>4</v>
      </c>
      <c r="B87" s="16" t="s">
        <v>12</v>
      </c>
      <c r="C87" s="16">
        <f>COUNTIF(A$2:A87, A87)+COUNTIF(B$2:B87, A87)</f>
        <v>9</v>
      </c>
      <c r="D87" s="16">
        <f>COUNTIF(B$2:B87, B87)+COUNTIF(A$2:A87, B87)</f>
        <v>9</v>
      </c>
      <c r="E87" s="46">
        <f ca="1">HLOOKUP(A87, Form!$C$1:$V$39, Fixtures!C87+1, FALSE)</f>
        <v>0.84210526315789469</v>
      </c>
      <c r="F87" s="46">
        <f ca="1">HLOOKUP(B87, Form!$C$1:$V$39, Fixtures!C87+1, FALSE)</f>
        <v>1.5789473684210527</v>
      </c>
      <c r="G87" s="46">
        <f t="shared" ca="1" si="86"/>
        <v>0.53333333333333333</v>
      </c>
      <c r="H87" s="46">
        <f t="shared" ca="1" si="87"/>
        <v>1.8750000000000002</v>
      </c>
      <c r="I87" s="46">
        <f t="shared" ca="1" si="88"/>
        <v>3.6618379495176185</v>
      </c>
      <c r="J87" s="46">
        <f t="shared" ca="1" si="89"/>
        <v>1.1829231004368614</v>
      </c>
      <c r="K87" s="16">
        <f t="shared" ca="1" si="90"/>
        <v>0.76256275480346503</v>
      </c>
      <c r="L87" s="16">
        <f t="shared" ca="1" si="91"/>
        <v>0.21450767075751195</v>
      </c>
      <c r="M87" s="16">
        <f t="shared" ca="1" si="92"/>
        <v>0.45810134117865775</v>
      </c>
      <c r="N87" s="16">
        <f t="shared" ca="1" si="93"/>
        <v>0.56735568550664472</v>
      </c>
      <c r="O87" s="16"/>
      <c r="P87" s="46">
        <f t="shared" ca="1" si="94"/>
        <v>0.17299498219577719</v>
      </c>
      <c r="Q87" s="46">
        <f t="shared" ca="1" si="95"/>
        <v>0.54244206574856091</v>
      </c>
      <c r="R87" s="46">
        <f t="shared" ca="1" si="96"/>
        <v>0.99999999999999989</v>
      </c>
      <c r="T87" s="47">
        <f t="shared" ca="1" si="100"/>
        <v>0.97935446758538014</v>
      </c>
      <c r="U87" s="47"/>
      <c r="V87" s="16" t="str">
        <f t="shared" ca="1" si="97"/>
        <v>Crystal Palace</v>
      </c>
      <c r="W87" s="16">
        <f t="shared" ca="1" si="98"/>
        <v>0</v>
      </c>
      <c r="X87" s="16">
        <f t="shared" ca="1" si="99"/>
        <v>3</v>
      </c>
    </row>
    <row r="88" spans="1:24" x14ac:dyDescent="0.25">
      <c r="A88" s="16" t="s">
        <v>14</v>
      </c>
      <c r="B88" s="16" t="s">
        <v>1</v>
      </c>
      <c r="C88" s="16">
        <f>COUNTIF(A$2:A88, A88)+COUNTIF(B$2:B88, A88)</f>
        <v>9</v>
      </c>
      <c r="D88" s="16">
        <f>COUNTIF(B$2:B88, B88)+COUNTIF(A$2:A88, B88)</f>
        <v>9</v>
      </c>
      <c r="E88" s="46">
        <f ca="1">HLOOKUP(A88, Form!$C$1:$V$39, Fixtures!C88+1, FALSE)</f>
        <v>1.368421052631579</v>
      </c>
      <c r="F88" s="46">
        <f ca="1">HLOOKUP(B88, Form!$C$1:$V$39, Fixtures!C88+1, FALSE)</f>
        <v>0.79289473684210565</v>
      </c>
      <c r="G88" s="46">
        <f t="shared" ca="1" si="86"/>
        <v>1.7258546299369391</v>
      </c>
      <c r="H88" s="46">
        <f t="shared" ca="1" si="87"/>
        <v>0.57942307692307715</v>
      </c>
      <c r="I88" s="46">
        <f t="shared" ca="1" si="88"/>
        <v>0.38099436593314362</v>
      </c>
      <c r="J88" s="46">
        <f t="shared" ca="1" si="89"/>
        <v>1.8307313130341432</v>
      </c>
      <c r="K88" s="16">
        <f t="shared" ca="1" si="90"/>
        <v>7.2266345239778227</v>
      </c>
      <c r="L88" s="16">
        <f t="shared" ca="1" si="91"/>
        <v>0.72411591579832102</v>
      </c>
      <c r="M88" s="16">
        <f t="shared" ca="1" si="92"/>
        <v>0.35326560150569064</v>
      </c>
      <c r="N88" s="16">
        <f t="shared" ca="1" si="93"/>
        <v>0.12155639065833575</v>
      </c>
      <c r="O88" s="16"/>
      <c r="P88" s="46">
        <f t="shared" ca="1" si="94"/>
        <v>0.60396448472380937</v>
      </c>
      <c r="Q88" s="46">
        <f t="shared" ca="1" si="95"/>
        <v>0.89861327275494485</v>
      </c>
      <c r="R88" s="46">
        <f t="shared" ca="1" si="96"/>
        <v>1.0000000000000002</v>
      </c>
      <c r="T88" s="47">
        <f t="shared" ca="1" si="100"/>
        <v>0.7164888548611521</v>
      </c>
      <c r="U88" s="47"/>
      <c r="V88" s="16" t="str">
        <f t="shared" ca="1" si="97"/>
        <v>Draw</v>
      </c>
      <c r="W88" s="16">
        <f t="shared" ca="1" si="98"/>
        <v>1</v>
      </c>
      <c r="X88" s="16">
        <f t="shared" ca="1" si="99"/>
        <v>1</v>
      </c>
    </row>
    <row r="89" spans="1:24" x14ac:dyDescent="0.25">
      <c r="A89" s="16" t="s">
        <v>9</v>
      </c>
      <c r="B89" s="16" t="s">
        <v>15</v>
      </c>
      <c r="C89" s="16">
        <f>COUNTIF(A$2:A89, A89)+COUNTIF(B$2:B89, A89)</f>
        <v>9</v>
      </c>
      <c r="D89" s="16">
        <f>COUNTIF(B$2:B89, B89)+COUNTIF(A$2:A89, B89)</f>
        <v>9</v>
      </c>
      <c r="E89" s="46">
        <f ca="1">HLOOKUP(A89, Form!$C$1:$V$39, Fixtures!C89+1, FALSE)</f>
        <v>0.85842105263157908</v>
      </c>
      <c r="F89" s="46">
        <f ca="1">HLOOKUP(B89, Form!$C$1:$V$39, Fixtures!C89+1, FALSE)</f>
        <v>1.9736842105263157</v>
      </c>
      <c r="G89" s="46">
        <f t="shared" ca="1" si="86"/>
        <v>0.43493333333333339</v>
      </c>
      <c r="H89" s="46">
        <f t="shared" ca="1" si="87"/>
        <v>2.2992029429797665</v>
      </c>
      <c r="I89" s="46">
        <f t="shared" ca="1" si="88"/>
        <v>5.4248175940971954</v>
      </c>
      <c r="J89" s="46">
        <f t="shared" ca="1" si="89"/>
        <v>0.97567528916698454</v>
      </c>
      <c r="K89" s="16">
        <f t="shared" ca="1" si="90"/>
        <v>0.51600330498603253</v>
      </c>
      <c r="L89" s="16">
        <f t="shared" ca="1" si="91"/>
        <v>0.15564644215249793</v>
      </c>
      <c r="M89" s="16">
        <f t="shared" ca="1" si="92"/>
        <v>0.50615604977356166</v>
      </c>
      <c r="N89" s="16">
        <f t="shared" ca="1" si="93"/>
        <v>0.65962916882243439</v>
      </c>
      <c r="O89" s="16"/>
      <c r="P89" s="46">
        <f t="shared" ca="1" si="94"/>
        <v>0.11778622139591816</v>
      </c>
      <c r="Q89" s="46">
        <f t="shared" ca="1" si="95"/>
        <v>0.50082233654913111</v>
      </c>
      <c r="R89" s="46">
        <f t="shared" ca="1" si="96"/>
        <v>1</v>
      </c>
      <c r="T89" s="47">
        <f t="shared" ca="1" si="100"/>
        <v>0.77905716542918646</v>
      </c>
      <c r="U89" s="47"/>
      <c r="V89" s="16" t="str">
        <f t="shared" ca="1" si="97"/>
        <v>Everton</v>
      </c>
      <c r="W89" s="16">
        <f t="shared" ca="1" si="98"/>
        <v>0</v>
      </c>
      <c r="X89" s="16">
        <f t="shared" ca="1" si="99"/>
        <v>3</v>
      </c>
    </row>
    <row r="90" spans="1:24" x14ac:dyDescent="0.25">
      <c r="A90" s="16" t="s">
        <v>0</v>
      </c>
      <c r="B90" s="16" t="s">
        <v>11</v>
      </c>
      <c r="C90" s="16">
        <f>COUNTIF(A$2:A90, A90)+COUNTIF(B$2:B90, A90)</f>
        <v>9</v>
      </c>
      <c r="D90" s="16">
        <f>COUNTIF(B$2:B90, B90)+COUNTIF(A$2:A90, B90)</f>
        <v>9</v>
      </c>
      <c r="E90" s="46">
        <f ca="1">HLOOKUP(A90, Form!$C$1:$V$39, Fixtures!C90+1, FALSE)</f>
        <v>1.6052631578947369</v>
      </c>
      <c r="F90" s="46">
        <f ca="1">HLOOKUP(B90, Form!$C$1:$V$39, Fixtures!C90+1, FALSE)</f>
        <v>2.0526315789473686</v>
      </c>
      <c r="G90" s="46">
        <f t="shared" ca="1" si="86"/>
        <v>0.78205128205128205</v>
      </c>
      <c r="H90" s="46">
        <f t="shared" ca="1" si="87"/>
        <v>1.278688524590164</v>
      </c>
      <c r="I90" s="46">
        <f t="shared" ca="1" si="88"/>
        <v>1.7513033452172571</v>
      </c>
      <c r="J90" s="46">
        <f t="shared" ca="1" si="89"/>
        <v>1.6980491926132548</v>
      </c>
      <c r="K90" s="16">
        <f t="shared" ca="1" si="90"/>
        <v>1.5871519078085785</v>
      </c>
      <c r="L90" s="16">
        <f t="shared" ca="1" si="91"/>
        <v>0.36346410210940766</v>
      </c>
      <c r="M90" s="16">
        <f t="shared" ca="1" si="92"/>
        <v>0.37063816432176616</v>
      </c>
      <c r="N90" s="16">
        <f t="shared" ca="1" si="93"/>
        <v>0.38652542859264888</v>
      </c>
      <c r="O90" s="16"/>
      <c r="P90" s="46">
        <f t="shared" ca="1" si="94"/>
        <v>0.32433974612922717</v>
      </c>
      <c r="Q90" s="46">
        <f t="shared" ca="1" si="95"/>
        <v>0.65508131709663664</v>
      </c>
      <c r="R90" s="46">
        <f t="shared" ca="1" si="96"/>
        <v>1</v>
      </c>
      <c r="T90" s="47">
        <f t="shared" ca="1" si="100"/>
        <v>0.77817085022436483</v>
      </c>
      <c r="U90" s="47"/>
      <c r="V90" s="16" t="str">
        <f t="shared" ca="1" si="97"/>
        <v>Chelsea</v>
      </c>
      <c r="W90" s="16">
        <f t="shared" ca="1" si="98"/>
        <v>0</v>
      </c>
      <c r="X90" s="16">
        <f t="shared" ca="1" si="99"/>
        <v>3</v>
      </c>
    </row>
    <row r="91" spans="1:24" x14ac:dyDescent="0.25">
      <c r="A91" s="16" t="s">
        <v>2</v>
      </c>
      <c r="B91" s="16" t="s">
        <v>10</v>
      </c>
      <c r="C91" s="16">
        <f>COUNTIF(A$2:A91, A91)+COUNTIF(B$2:B91, A91)</f>
        <v>9</v>
      </c>
      <c r="D91" s="16">
        <f>COUNTIF(B$2:B91, B91)+COUNTIF(A$2:A91, B91)</f>
        <v>9</v>
      </c>
      <c r="E91" s="46">
        <f ca="1">HLOOKUP(A91, Form!$C$1:$V$39, Fixtures!C91+1, FALSE)</f>
        <v>0.57736842105263153</v>
      </c>
      <c r="F91" s="46">
        <f ca="1">HLOOKUP(B91, Form!$C$1:$V$39, Fixtures!C91+1, FALSE)</f>
        <v>0.89473684210526316</v>
      </c>
      <c r="G91" s="46">
        <f t="shared" ca="1" si="86"/>
        <v>0.6452941176470588</v>
      </c>
      <c r="H91" s="46">
        <f t="shared" ca="1" si="87"/>
        <v>1.5496809480401095</v>
      </c>
      <c r="I91" s="46">
        <f t="shared" ca="1" si="88"/>
        <v>2.5364281827585144</v>
      </c>
      <c r="J91" s="46">
        <f t="shared" ca="1" si="89"/>
        <v>1.4161657669782117</v>
      </c>
      <c r="K91" s="16">
        <f t="shared" ca="1" si="90"/>
        <v>1.0983962283303199</v>
      </c>
      <c r="L91" s="16">
        <f t="shared" ca="1" si="91"/>
        <v>0.28277118841982862</v>
      </c>
      <c r="M91" s="16">
        <f t="shared" ca="1" si="92"/>
        <v>0.41387888764381192</v>
      </c>
      <c r="N91" s="16">
        <f t="shared" ca="1" si="93"/>
        <v>0.47655442118083358</v>
      </c>
      <c r="O91" s="16"/>
      <c r="P91" s="46">
        <f t="shared" ca="1" si="94"/>
        <v>0.24102463729382068</v>
      </c>
      <c r="Q91" s="46">
        <f t="shared" ca="1" si="95"/>
        <v>0.59380106170737901</v>
      </c>
      <c r="R91" s="46">
        <f t="shared" ca="1" si="96"/>
        <v>1</v>
      </c>
      <c r="T91" s="47">
        <f t="shared" ca="1" si="100"/>
        <v>0.56628895129176471</v>
      </c>
      <c r="U91" s="47"/>
      <c r="V91" s="16" t="str">
        <f t="shared" ca="1" si="97"/>
        <v>Draw</v>
      </c>
      <c r="W91" s="16">
        <f t="shared" ca="1" si="98"/>
        <v>1</v>
      </c>
      <c r="X91" s="16">
        <f t="shared" ca="1" si="99"/>
        <v>1</v>
      </c>
    </row>
    <row r="92" spans="1:24" x14ac:dyDescent="0.25">
      <c r="A92" s="16" t="s">
        <v>8</v>
      </c>
      <c r="B92" s="16" t="s">
        <v>7</v>
      </c>
      <c r="C92" s="16">
        <f>COUNTIF(A$2:A92, A92)+COUNTIF(B$2:B92, A92)</f>
        <v>10</v>
      </c>
      <c r="D92" s="16">
        <f>COUNTIF(B$2:B92, B92)+COUNTIF(A$2:A92, B92)</f>
        <v>10</v>
      </c>
      <c r="E92" s="46">
        <f ca="1">HLOOKUP(A92, Form!$C$1:$V$39, Fixtures!C92+1, FALSE)</f>
        <v>1.1052631578947369</v>
      </c>
      <c r="F92" s="46">
        <f ca="1">HLOOKUP(B92, Form!$C$1:$V$39, Fixtures!C92+1, FALSE)</f>
        <v>2.1315789473684212</v>
      </c>
      <c r="G92" s="46">
        <f t="shared" ca="1" si="86"/>
        <v>0.51851851851851849</v>
      </c>
      <c r="H92" s="46">
        <f t="shared" ca="1" si="87"/>
        <v>1.9285714285714286</v>
      </c>
      <c r="I92" s="46">
        <f t="shared" ca="1" si="88"/>
        <v>3.8661163393366982</v>
      </c>
      <c r="J92" s="46">
        <f t="shared" ca="1" si="89"/>
        <v>1.1518668831995558</v>
      </c>
      <c r="K92" s="16">
        <f t="shared" ca="1" si="90"/>
        <v>0.72251456365064626</v>
      </c>
      <c r="L92" s="16">
        <f t="shared" ca="1" si="91"/>
        <v>0.2055026904959511</v>
      </c>
      <c r="M92" s="16">
        <f t="shared" ca="1" si="92"/>
        <v>0.46471276072297074</v>
      </c>
      <c r="N92" s="16">
        <f t="shared" ca="1" si="93"/>
        <v>0.58054661545538966</v>
      </c>
      <c r="O92" s="16"/>
      <c r="P92" s="46">
        <f t="shared" ca="1" si="94"/>
        <v>0.16430198514284045</v>
      </c>
      <c r="Q92" s="46">
        <f t="shared" ca="1" si="95"/>
        <v>0.53584568086636797</v>
      </c>
      <c r="R92" s="46">
        <f t="shared" ca="1" si="96"/>
        <v>1.0000000000000002</v>
      </c>
      <c r="T92" s="47">
        <f t="shared" ca="1" si="100"/>
        <v>0.37412783886391821</v>
      </c>
      <c r="U92" s="47"/>
      <c r="V92" s="16" t="str">
        <f t="shared" ca="1" si="97"/>
        <v>Draw</v>
      </c>
      <c r="W92" s="16">
        <f t="shared" ca="1" si="98"/>
        <v>1</v>
      </c>
      <c r="X92" s="16">
        <f t="shared" ca="1" si="99"/>
        <v>1</v>
      </c>
    </row>
    <row r="93" spans="1:24" x14ac:dyDescent="0.25">
      <c r="A93" s="16" t="s">
        <v>6</v>
      </c>
      <c r="B93" s="16" t="s">
        <v>9</v>
      </c>
      <c r="C93" s="16">
        <f>COUNTIF(A$2:A93, A93)+COUNTIF(B$2:B93, A93)</f>
        <v>10</v>
      </c>
      <c r="D93" s="16">
        <f>COUNTIF(B$2:B93, B93)+COUNTIF(A$2:A93, B93)</f>
        <v>10</v>
      </c>
      <c r="E93" s="46">
        <f ca="1">HLOOKUP(A93, Form!$C$1:$V$39, Fixtures!C93+1, FALSE)</f>
        <v>1.7105263157894737</v>
      </c>
      <c r="F93" s="46">
        <f ca="1">HLOOKUP(B93, Form!$C$1:$V$39, Fixtures!C93+1, FALSE)</f>
        <v>0.85842105263157908</v>
      </c>
      <c r="G93" s="46">
        <f t="shared" ca="1" si="86"/>
        <v>1.9926425505824643</v>
      </c>
      <c r="H93" s="46">
        <f t="shared" ca="1" si="87"/>
        <v>0.50184615384615394</v>
      </c>
      <c r="I93" s="46">
        <f t="shared" ca="1" si="88"/>
        <v>0.28881863840320671</v>
      </c>
      <c r="J93" s="46">
        <f t="shared" ca="1" si="89"/>
        <v>1.7511978958688819</v>
      </c>
      <c r="K93" s="16">
        <f t="shared" ca="1" si="90"/>
        <v>9.5165673710478345</v>
      </c>
      <c r="L93" s="16">
        <f t="shared" ca="1" si="91"/>
        <v>0.77590435938989744</v>
      </c>
      <c r="M93" s="16">
        <f t="shared" ca="1" si="92"/>
        <v>0.36347803315114874</v>
      </c>
      <c r="N93" s="16">
        <f t="shared" ca="1" si="93"/>
        <v>9.5088061029590817E-2</v>
      </c>
      <c r="O93" s="16"/>
      <c r="P93" s="46">
        <f t="shared" ca="1" si="94"/>
        <v>0.62853214278692315</v>
      </c>
      <c r="Q93" s="46">
        <f t="shared" ca="1" si="95"/>
        <v>0.92297259059173598</v>
      </c>
      <c r="R93" s="46">
        <f t="shared" ca="1" si="96"/>
        <v>1</v>
      </c>
      <c r="T93" s="47">
        <f t="shared" ca="1" si="100"/>
        <v>3.1414033482964898E-2</v>
      </c>
      <c r="U93" s="47"/>
      <c r="V93" s="16" t="str">
        <f t="shared" ca="1" si="97"/>
        <v>Arsenal</v>
      </c>
      <c r="W93" s="16">
        <f t="shared" ca="1" si="98"/>
        <v>3</v>
      </c>
      <c r="X93" s="16">
        <f t="shared" ca="1" si="99"/>
        <v>0</v>
      </c>
    </row>
    <row r="94" spans="1:24" x14ac:dyDescent="0.25">
      <c r="A94" s="16" t="s">
        <v>11</v>
      </c>
      <c r="B94" s="16" t="s">
        <v>2</v>
      </c>
      <c r="C94" s="16">
        <f>COUNTIF(A$2:A94, A94)+COUNTIF(B$2:B94, A94)</f>
        <v>10</v>
      </c>
      <c r="D94" s="16">
        <f>COUNTIF(B$2:B94, B94)+COUNTIF(A$2:A94, B94)</f>
        <v>10</v>
      </c>
      <c r="E94" s="46">
        <f ca="1">HLOOKUP(A94, Form!$C$1:$V$39, Fixtures!C94+1, FALSE)</f>
        <v>2.0526315789473686</v>
      </c>
      <c r="F94" s="46">
        <f ca="1">HLOOKUP(B94, Form!$C$1:$V$39, Fixtures!C94+1, FALSE)</f>
        <v>0.57289473684210535</v>
      </c>
      <c r="G94" s="46">
        <f t="shared" ca="1" si="86"/>
        <v>3.5829122645842899</v>
      </c>
      <c r="H94" s="46">
        <f t="shared" ca="1" si="87"/>
        <v>0.27910256410256412</v>
      </c>
      <c r="I94" s="46">
        <f t="shared" ca="1" si="88"/>
        <v>9.3242211030363495E-2</v>
      </c>
      <c r="J94" s="46">
        <f t="shared" ca="1" si="89"/>
        <v>1.4608308563656434</v>
      </c>
      <c r="K94" s="16">
        <f t="shared" ca="1" si="90"/>
        <v>29.270847571897939</v>
      </c>
      <c r="L94" s="16">
        <f t="shared" ca="1" si="91"/>
        <v>0.91471038156998696</v>
      </c>
      <c r="M94" s="16">
        <f t="shared" ca="1" si="92"/>
        <v>0.40636681607482844</v>
      </c>
      <c r="N94" s="16">
        <f t="shared" ca="1" si="93"/>
        <v>3.3035084254738674E-2</v>
      </c>
      <c r="O94" s="16"/>
      <c r="P94" s="46">
        <f t="shared" ca="1" si="94"/>
        <v>0.67550556463960842</v>
      </c>
      <c r="Q94" s="46">
        <f t="shared" ca="1" si="95"/>
        <v>0.97560388108407303</v>
      </c>
      <c r="R94" s="46">
        <f t="shared" ca="1" si="96"/>
        <v>1</v>
      </c>
      <c r="T94" s="47">
        <f t="shared" ca="1" si="100"/>
        <v>0.62267574865744213</v>
      </c>
      <c r="U94" s="47"/>
      <c r="V94" s="16" t="str">
        <f t="shared" ca="1" si="97"/>
        <v>Chelsea</v>
      </c>
      <c r="W94" s="16">
        <f t="shared" ca="1" si="98"/>
        <v>3</v>
      </c>
      <c r="X94" s="16">
        <f t="shared" ca="1" si="99"/>
        <v>0</v>
      </c>
    </row>
    <row r="95" spans="1:24" x14ac:dyDescent="0.25">
      <c r="A95" s="16" t="s">
        <v>15</v>
      </c>
      <c r="B95" s="16" t="s">
        <v>14</v>
      </c>
      <c r="C95" s="16">
        <f>COUNTIF(A$2:A95, A95)+COUNTIF(B$2:B95, A95)</f>
        <v>10</v>
      </c>
      <c r="D95" s="16">
        <f>COUNTIF(B$2:B95, B95)+COUNTIF(A$2:A95, B95)</f>
        <v>10</v>
      </c>
      <c r="E95" s="46">
        <f ca="1">HLOOKUP(A95, Form!$C$1:$V$39, Fixtures!C95+1, FALSE)</f>
        <v>1.9736842105263157</v>
      </c>
      <c r="F95" s="46">
        <f ca="1">HLOOKUP(B95, Form!$C$1:$V$39, Fixtures!C95+1, FALSE)</f>
        <v>1.368421052631579</v>
      </c>
      <c r="G95" s="46">
        <f t="shared" ca="1" si="86"/>
        <v>1.4423076923076923</v>
      </c>
      <c r="H95" s="46">
        <f t="shared" ca="1" si="87"/>
        <v>0.69333333333333336</v>
      </c>
      <c r="I95" s="46">
        <f t="shared" ca="1" si="88"/>
        <v>0.53841984483842487</v>
      </c>
      <c r="J95" s="46">
        <f t="shared" ca="1" si="89"/>
        <v>1.9351294133181993</v>
      </c>
      <c r="K95" s="16">
        <f t="shared" ca="1" si="90"/>
        <v>5.124705841654623</v>
      </c>
      <c r="L95" s="16">
        <f t="shared" ca="1" si="91"/>
        <v>0.65001761603317509</v>
      </c>
      <c r="M95" s="16">
        <f t="shared" ca="1" si="92"/>
        <v>0.34070048000694048</v>
      </c>
      <c r="N95" s="16">
        <f t="shared" ca="1" si="93"/>
        <v>0.16327314745451424</v>
      </c>
      <c r="O95" s="16"/>
      <c r="P95" s="46">
        <f t="shared" ca="1" si="94"/>
        <v>0.56327777155806469</v>
      </c>
      <c r="Q95" s="46">
        <f t="shared" ca="1" si="95"/>
        <v>0.85851439655635997</v>
      </c>
      <c r="R95" s="46">
        <f t="shared" ca="1" si="96"/>
        <v>1</v>
      </c>
      <c r="T95" s="47">
        <f t="shared" ca="1" si="100"/>
        <v>0.54652874995319356</v>
      </c>
      <c r="U95" s="47"/>
      <c r="V95" s="16" t="str">
        <f t="shared" ca="1" si="97"/>
        <v>Everton</v>
      </c>
      <c r="W95" s="16">
        <f t="shared" ca="1" si="98"/>
        <v>3</v>
      </c>
      <c r="X95" s="16">
        <f t="shared" ca="1" si="99"/>
        <v>0</v>
      </c>
    </row>
    <row r="96" spans="1:24" x14ac:dyDescent="0.25">
      <c r="A96" s="16" t="s">
        <v>16</v>
      </c>
      <c r="B96" s="16" t="s">
        <v>13</v>
      </c>
      <c r="C96" s="16">
        <f>COUNTIF(A$2:A96, A96)+COUNTIF(B$2:B96, A96)</f>
        <v>10</v>
      </c>
      <c r="D96" s="16">
        <f>COUNTIF(B$2:B96, B96)+COUNTIF(A$2:A96, B96)</f>
        <v>10</v>
      </c>
      <c r="E96" s="46">
        <f ca="1">HLOOKUP(A96, Form!$C$1:$V$39, Fixtures!C96+1, FALSE)</f>
        <v>0.92105263157894735</v>
      </c>
      <c r="F96" s="46">
        <f ca="1">HLOOKUP(B96, Form!$C$1:$V$39, Fixtures!C96+1, FALSE)</f>
        <v>1.4473684210526316</v>
      </c>
      <c r="G96" s="46">
        <f t="shared" ca="1" si="86"/>
        <v>0.63636363636363635</v>
      </c>
      <c r="H96" s="46">
        <f t="shared" ca="1" si="87"/>
        <v>1.5714285714285716</v>
      </c>
      <c r="I96" s="46">
        <f t="shared" ca="1" si="88"/>
        <v>2.6054662453024928</v>
      </c>
      <c r="J96" s="46">
        <f t="shared" ca="1" si="89"/>
        <v>1.3976494287925481</v>
      </c>
      <c r="K96" s="16">
        <f t="shared" ca="1" si="90"/>
        <v>1.0694704274290907</v>
      </c>
      <c r="L96" s="16">
        <f t="shared" ca="1" si="91"/>
        <v>0.27735663904852381</v>
      </c>
      <c r="M96" s="16">
        <f t="shared" ca="1" si="92"/>
        <v>0.417075152018199</v>
      </c>
      <c r="N96" s="16">
        <f t="shared" ca="1" si="93"/>
        <v>0.4832154094814986</v>
      </c>
      <c r="O96" s="16"/>
      <c r="P96" s="46">
        <f t="shared" ca="1" si="94"/>
        <v>0.23551759722216298</v>
      </c>
      <c r="Q96" s="46">
        <f t="shared" ca="1" si="95"/>
        <v>0.58967727409656223</v>
      </c>
      <c r="R96" s="46">
        <f t="shared" ca="1" si="96"/>
        <v>1</v>
      </c>
      <c r="T96" s="47">
        <f t="shared" ca="1" si="100"/>
        <v>0.63677551636429697</v>
      </c>
      <c r="U96" s="47"/>
      <c r="V96" s="16" t="str">
        <f t="shared" ca="1" si="97"/>
        <v>Southampton</v>
      </c>
      <c r="W96" s="16">
        <f t="shared" ca="1" si="98"/>
        <v>0</v>
      </c>
      <c r="X96" s="16">
        <f t="shared" ca="1" si="99"/>
        <v>3</v>
      </c>
    </row>
    <row r="97" spans="1:24" x14ac:dyDescent="0.25">
      <c r="A97" s="16" t="s">
        <v>1</v>
      </c>
      <c r="B97" s="16" t="s">
        <v>4</v>
      </c>
      <c r="C97" s="16">
        <f>COUNTIF(A$2:A97, A97)+COUNTIF(B$2:B97, A97)</f>
        <v>10</v>
      </c>
      <c r="D97" s="16">
        <f>COUNTIF(B$2:B97, B97)+COUNTIF(A$2:A97, B97)</f>
        <v>10</v>
      </c>
      <c r="E97" s="46">
        <f ca="1">HLOOKUP(A97, Form!$C$1:$V$39, Fixtures!C97+1, FALSE)</f>
        <v>0.78842105263157936</v>
      </c>
      <c r="F97" s="46">
        <f ca="1">HLOOKUP(B97, Form!$C$1:$V$39, Fixtures!C97+1, FALSE)</f>
        <v>0.84210526315789469</v>
      </c>
      <c r="G97" s="46">
        <f t="shared" ca="1" si="86"/>
        <v>0.93625000000000058</v>
      </c>
      <c r="H97" s="46">
        <f t="shared" ca="1" si="87"/>
        <v>1.0680907877169554</v>
      </c>
      <c r="I97" s="46">
        <f t="shared" ca="1" si="88"/>
        <v>1.238093980611944</v>
      </c>
      <c r="J97" s="46">
        <f t="shared" ca="1" si="89"/>
        <v>2.01261803074603</v>
      </c>
      <c r="K97" s="16">
        <f t="shared" ca="1" si="90"/>
        <v>2.2402081938695</v>
      </c>
      <c r="L97" s="16">
        <f t="shared" ca="1" si="91"/>
        <v>0.44680876167969413</v>
      </c>
      <c r="M97" s="16">
        <f t="shared" ca="1" si="92"/>
        <v>0.33193720205955379</v>
      </c>
      <c r="N97" s="16">
        <f t="shared" ca="1" si="93"/>
        <v>0.30862214406222666</v>
      </c>
      <c r="O97" s="16"/>
      <c r="P97" s="46">
        <f t="shared" ca="1" si="94"/>
        <v>0.41090846648343116</v>
      </c>
      <c r="Q97" s="46">
        <f t="shared" ca="1" si="95"/>
        <v>0.71617510036576038</v>
      </c>
      <c r="R97" s="46">
        <f t="shared" ca="1" si="96"/>
        <v>1</v>
      </c>
      <c r="T97" s="47">
        <f t="shared" ca="1" si="100"/>
        <v>0.49272875063193222</v>
      </c>
      <c r="U97" s="47"/>
      <c r="V97" s="16" t="str">
        <f t="shared" ca="1" si="97"/>
        <v>Draw</v>
      </c>
      <c r="W97" s="16">
        <f t="shared" ca="1" si="98"/>
        <v>1</v>
      </c>
      <c r="X97" s="16">
        <f t="shared" ca="1" si="99"/>
        <v>1</v>
      </c>
    </row>
    <row r="98" spans="1:24" x14ac:dyDescent="0.25">
      <c r="A98" s="16" t="s">
        <v>3</v>
      </c>
      <c r="B98" s="16" t="s">
        <v>5</v>
      </c>
      <c r="C98" s="16">
        <f>COUNTIF(A$2:A98, A98)+COUNTIF(B$2:B98, A98)</f>
        <v>10</v>
      </c>
      <c r="D98" s="16">
        <f>COUNTIF(B$2:B98, B98)+COUNTIF(A$2:A98, B98)</f>
        <v>10</v>
      </c>
      <c r="E98" s="46">
        <f ca="1">HLOOKUP(A98, Form!$C$1:$V$39, Fixtures!C98+1, FALSE)</f>
        <v>1.4736842105263157</v>
      </c>
      <c r="F98" s="46">
        <f ca="1">HLOOKUP(B98, Form!$C$1:$V$39, Fixtures!C98+1, FALSE)</f>
        <v>0.94736842105263153</v>
      </c>
      <c r="G98" s="46">
        <f t="shared" ca="1" si="86"/>
        <v>1.5555555555555556</v>
      </c>
      <c r="H98" s="46">
        <f t="shared" ca="1" si="87"/>
        <v>0.6428571428571429</v>
      </c>
      <c r="I98" s="46">
        <f t="shared" ca="1" si="88"/>
        <v>0.46543845346324464</v>
      </c>
      <c r="J98" s="46">
        <f t="shared" ca="1" si="89"/>
        <v>1.8904547377203882</v>
      </c>
      <c r="K98" s="16">
        <f t="shared" ca="1" si="90"/>
        <v>5.9228919276051384</v>
      </c>
      <c r="L98" s="16">
        <f t="shared" ca="1" si="91"/>
        <v>0.68238962723867236</v>
      </c>
      <c r="M98" s="16">
        <f t="shared" ca="1" si="92"/>
        <v>0.34596632389707266</v>
      </c>
      <c r="N98" s="16">
        <f t="shared" ca="1" si="93"/>
        <v>0.14444830432965225</v>
      </c>
      <c r="O98" s="16"/>
      <c r="P98" s="46">
        <f t="shared" ca="1" si="94"/>
        <v>0.58184443316833256</v>
      </c>
      <c r="Q98" s="46">
        <f t="shared" ca="1" si="95"/>
        <v>0.87683511237573775</v>
      </c>
      <c r="R98" s="46">
        <f t="shared" ca="1" si="96"/>
        <v>1</v>
      </c>
      <c r="T98" s="47">
        <f t="shared" ca="1" si="100"/>
        <v>0.58020001086766948</v>
      </c>
      <c r="U98" s="47"/>
      <c r="V98" s="16" t="str">
        <f t="shared" ca="1" si="97"/>
        <v>Stoke City</v>
      </c>
      <c r="W98" s="16">
        <f t="shared" ca="1" si="98"/>
        <v>3</v>
      </c>
      <c r="X98" s="16">
        <f t="shared" ca="1" si="99"/>
        <v>0</v>
      </c>
    </row>
    <row r="99" spans="1:24" x14ac:dyDescent="0.25">
      <c r="A99" s="16" t="s">
        <v>19</v>
      </c>
      <c r="B99" s="16" t="s">
        <v>0</v>
      </c>
      <c r="C99" s="16">
        <f>COUNTIF(A$2:A99, A99)+COUNTIF(B$2:B99, A99)</f>
        <v>10</v>
      </c>
      <c r="D99" s="16">
        <f>COUNTIF(B$2:B99, B99)+COUNTIF(A$2:A99, B99)</f>
        <v>10</v>
      </c>
      <c r="E99" s="46">
        <f ca="1">HLOOKUP(A99, Form!$C$1:$V$39, Fixtures!C99+1, FALSE)</f>
        <v>2.4210526315789473</v>
      </c>
      <c r="F99" s="46">
        <f ca="1">HLOOKUP(B99, Form!$C$1:$V$39, Fixtures!C99+1, FALSE)</f>
        <v>1.5263157894736843</v>
      </c>
      <c r="G99" s="46">
        <f t="shared" ca="1" si="86"/>
        <v>1.586206896551724</v>
      </c>
      <c r="H99" s="46">
        <f t="shared" ca="1" si="87"/>
        <v>0.63043478260869568</v>
      </c>
      <c r="I99" s="46">
        <f t="shared" ca="1" si="88"/>
        <v>0.44826235685658256</v>
      </c>
      <c r="J99" s="46">
        <f t="shared" ca="1" si="89"/>
        <v>1.8790906114609829</v>
      </c>
      <c r="K99" s="16">
        <f t="shared" ca="1" si="90"/>
        <v>6.1483999063732471</v>
      </c>
      <c r="L99" s="16">
        <f t="shared" ca="1" si="91"/>
        <v>0.69048262924576387</v>
      </c>
      <c r="M99" s="16">
        <f t="shared" ca="1" si="92"/>
        <v>0.34733189571013678</v>
      </c>
      <c r="N99" s="16">
        <f t="shared" ca="1" si="93"/>
        <v>0.13989144607150997</v>
      </c>
      <c r="O99" s="16"/>
      <c r="P99" s="46">
        <f t="shared" ca="1" si="94"/>
        <v>0.58629458135751722</v>
      </c>
      <c r="Q99" s="46">
        <f t="shared" ca="1" si="95"/>
        <v>0.88121700194024588</v>
      </c>
      <c r="R99" s="46">
        <f t="shared" ca="1" si="96"/>
        <v>1.0000000000000002</v>
      </c>
      <c r="T99" s="47">
        <f t="shared" ca="1" si="100"/>
        <v>2.3917814904140355E-2</v>
      </c>
      <c r="U99" s="47"/>
      <c r="V99" s="16" t="str">
        <f t="shared" ca="1" si="97"/>
        <v>Manchester City</v>
      </c>
      <c r="W99" s="16">
        <f t="shared" ca="1" si="98"/>
        <v>3</v>
      </c>
      <c r="X99" s="16">
        <f t="shared" ca="1" si="99"/>
        <v>0</v>
      </c>
    </row>
    <row r="100" spans="1:24" x14ac:dyDescent="0.25">
      <c r="A100" s="16" t="s">
        <v>10</v>
      </c>
      <c r="B100" s="16" t="s">
        <v>18</v>
      </c>
      <c r="C100" s="16">
        <f>COUNTIF(A$2:A100, A100)+COUNTIF(B$2:B100, A100)</f>
        <v>10</v>
      </c>
      <c r="D100" s="16">
        <f>COUNTIF(B$2:B100, B100)+COUNTIF(A$2:A100, B100)</f>
        <v>10</v>
      </c>
      <c r="E100" s="46">
        <f ca="1">HLOOKUP(A100, Form!$C$1:$V$39, Fixtures!C100+1, FALSE)</f>
        <v>0.92105263157894735</v>
      </c>
      <c r="F100" s="46">
        <f ca="1">HLOOKUP(B100, Form!$C$1:$V$39, Fixtures!C100+1, FALSE)</f>
        <v>1.8157894736842106</v>
      </c>
      <c r="G100" s="46">
        <f t="shared" ca="1" si="86"/>
        <v>0.50724637681159412</v>
      </c>
      <c r="H100" s="46">
        <f t="shared" ca="1" si="87"/>
        <v>1.9714285714285715</v>
      </c>
      <c r="I100" s="46">
        <f t="shared" ca="1" si="88"/>
        <v>4.033376339357523</v>
      </c>
      <c r="J100" s="46">
        <f t="shared" ca="1" si="89"/>
        <v>1.1282041529003914</v>
      </c>
      <c r="K100" s="16">
        <f t="shared" ca="1" si="90"/>
        <v>0.69273530483336543</v>
      </c>
      <c r="L100" s="16">
        <f t="shared" ca="1" si="91"/>
        <v>0.19867379917148084</v>
      </c>
      <c r="M100" s="16">
        <f t="shared" ca="1" si="92"/>
        <v>0.4698797334067622</v>
      </c>
      <c r="N100" s="16">
        <f t="shared" ca="1" si="93"/>
        <v>0.59075981764227514</v>
      </c>
      <c r="O100" s="16"/>
      <c r="P100" s="46">
        <f t="shared" ca="1" si="94"/>
        <v>0.15776359326032011</v>
      </c>
      <c r="Q100" s="46">
        <f t="shared" ca="1" si="95"/>
        <v>0.53088735417691935</v>
      </c>
      <c r="R100" s="46">
        <f t="shared" ca="1" si="96"/>
        <v>1</v>
      </c>
      <c r="T100" s="47">
        <f t="shared" ca="1" si="100"/>
        <v>0.18870556963566698</v>
      </c>
      <c r="U100" s="47"/>
      <c r="V100" s="16" t="str">
        <f t="shared" ca="1" si="97"/>
        <v>Draw</v>
      </c>
      <c r="W100" s="16">
        <f t="shared" ca="1" si="98"/>
        <v>1</v>
      </c>
      <c r="X100" s="16">
        <f t="shared" ca="1" si="99"/>
        <v>1</v>
      </c>
    </row>
    <row r="101" spans="1:24" x14ac:dyDescent="0.25">
      <c r="A101" s="16" t="s">
        <v>12</v>
      </c>
      <c r="B101" s="16" t="s">
        <v>17</v>
      </c>
      <c r="C101" s="16">
        <f>COUNTIF(A$2:A101, A101)+COUNTIF(B$2:B101, A101)</f>
        <v>10</v>
      </c>
      <c r="D101" s="16">
        <f>COUNTIF(B$2:B101, B101)+COUNTIF(A$2:A101, B101)</f>
        <v>10</v>
      </c>
      <c r="E101" s="46">
        <f ca="1">HLOOKUP(A101, Form!$C$1:$V$39, Fixtures!C101+1, FALSE)</f>
        <v>1.6578947368421053</v>
      </c>
      <c r="F101" s="46">
        <f ca="1">HLOOKUP(B101, Form!$C$1:$V$39, Fixtures!C101+1, FALSE)</f>
        <v>1.2105263157894737</v>
      </c>
      <c r="G101" s="46">
        <f t="shared" ca="1" si="86"/>
        <v>1.3695652173913044</v>
      </c>
      <c r="H101" s="46">
        <f t="shared" ca="1" si="87"/>
        <v>0.73015873015873012</v>
      </c>
      <c r="I101" s="46">
        <f t="shared" ca="1" si="88"/>
        <v>0.5948819240750165</v>
      </c>
      <c r="J101" s="46">
        <f t="shared" ca="1" si="89"/>
        <v>1.9663229653992755</v>
      </c>
      <c r="K101" s="16">
        <f t="shared" ca="1" si="90"/>
        <v>4.641185536002193</v>
      </c>
      <c r="L101" s="16">
        <f t="shared" ca="1" si="91"/>
        <v>0.62700566412148029</v>
      </c>
      <c r="M101" s="16">
        <f t="shared" ca="1" si="92"/>
        <v>0.3371177082416571</v>
      </c>
      <c r="N101" s="16">
        <f t="shared" ca="1" si="93"/>
        <v>0.17726770261640465</v>
      </c>
      <c r="O101" s="16"/>
      <c r="P101" s="46">
        <f t="shared" ca="1" si="94"/>
        <v>0.54933464775227769</v>
      </c>
      <c r="Q101" s="46">
        <f t="shared" ca="1" si="95"/>
        <v>0.84469152904530831</v>
      </c>
      <c r="R101" s="46">
        <f t="shared" ca="1" si="96"/>
        <v>1</v>
      </c>
      <c r="T101" s="47">
        <f t="shared" ca="1" si="100"/>
        <v>0.75716063107242493</v>
      </c>
      <c r="U101" s="47"/>
      <c r="V101" s="16" t="str">
        <f t="shared" ca="1" si="97"/>
        <v>Draw</v>
      </c>
      <c r="W101" s="16">
        <f t="shared" ca="1" si="98"/>
        <v>1</v>
      </c>
      <c r="X101" s="16">
        <f t="shared" ca="1" si="99"/>
        <v>1</v>
      </c>
    </row>
    <row r="102" spans="1:24" x14ac:dyDescent="0.25">
      <c r="A102" s="16" t="s">
        <v>7</v>
      </c>
      <c r="B102" s="16" t="s">
        <v>11</v>
      </c>
      <c r="C102" s="16">
        <f>COUNTIF(A$2:A102, A102)+COUNTIF(B$2:B102, A102)</f>
        <v>11</v>
      </c>
      <c r="D102" s="16">
        <f>COUNTIF(B$2:B102, B102)+COUNTIF(A$2:A102, B102)</f>
        <v>11</v>
      </c>
      <c r="E102" s="46">
        <f ca="1">HLOOKUP(A102, Form!$C$1:$V$39, Fixtures!C102+1, FALSE)</f>
        <v>2.1578947368421053</v>
      </c>
      <c r="F102" s="46">
        <f ca="1">HLOOKUP(B102, Form!$C$1:$V$39, Fixtures!C102+1, FALSE)</f>
        <v>2.1315789473684212</v>
      </c>
      <c r="G102" s="46">
        <f t="shared" ca="1" si="86"/>
        <v>1.0123456790123455</v>
      </c>
      <c r="H102" s="46">
        <f t="shared" ca="1" si="87"/>
        <v>0.98780487804878059</v>
      </c>
      <c r="I102" s="46">
        <f t="shared" ca="1" si="88"/>
        <v>1.0650181467681266</v>
      </c>
      <c r="J102" s="46">
        <f t="shared" ca="1" si="89"/>
        <v>2.1587994650084106</v>
      </c>
      <c r="K102" s="16">
        <f t="shared" ca="1" si="90"/>
        <v>2.6018229594676296</v>
      </c>
      <c r="L102" s="16">
        <f t="shared" ca="1" si="91"/>
        <v>0.48425724566394635</v>
      </c>
      <c r="M102" s="16">
        <f t="shared" ca="1" si="92"/>
        <v>0.31657596852142605</v>
      </c>
      <c r="N102" s="16">
        <f t="shared" ca="1" si="93"/>
        <v>0.2776371885162856</v>
      </c>
      <c r="O102" s="16"/>
      <c r="P102" s="46">
        <f t="shared" ca="1" si="94"/>
        <v>0.44902228605517747</v>
      </c>
      <c r="Q102" s="46">
        <f t="shared" ca="1" si="95"/>
        <v>0.74256392403464999</v>
      </c>
      <c r="R102" s="46">
        <f t="shared" ca="1" si="96"/>
        <v>1</v>
      </c>
      <c r="T102" s="47">
        <f t="shared" ca="1" si="100"/>
        <v>0.12107053308995908</v>
      </c>
      <c r="U102" s="47"/>
      <c r="V102" s="16" t="str">
        <f t="shared" ca="1" si="97"/>
        <v>Liverpool</v>
      </c>
      <c r="W102" s="16">
        <f t="shared" ca="1" si="98"/>
        <v>3</v>
      </c>
      <c r="X102" s="16">
        <f t="shared" ca="1" si="99"/>
        <v>0</v>
      </c>
    </row>
    <row r="103" spans="1:24" x14ac:dyDescent="0.25">
      <c r="A103" s="16" t="s">
        <v>9</v>
      </c>
      <c r="B103" s="16" t="s">
        <v>16</v>
      </c>
      <c r="C103" s="16">
        <f>COUNTIF(A$2:A103, A103)+COUNTIF(B$2:B103, A103)</f>
        <v>11</v>
      </c>
      <c r="D103" s="16">
        <f>COUNTIF(B$2:B103, B103)+COUNTIF(A$2:A103, B103)</f>
        <v>11</v>
      </c>
      <c r="E103" s="46">
        <f ca="1">HLOOKUP(A103, Form!$C$1:$V$39, Fixtures!C103+1, FALSE)</f>
        <v>0.84815789473684222</v>
      </c>
      <c r="F103" s="46">
        <f ca="1">HLOOKUP(B103, Form!$C$1:$V$39, Fixtures!C103+1, FALSE)</f>
        <v>0.84210526315789469</v>
      </c>
      <c r="G103" s="46">
        <f t="shared" ca="1" si="86"/>
        <v>1.0071875000000001</v>
      </c>
      <c r="H103" s="46">
        <f t="shared" ca="1" si="87"/>
        <v>0.9928637914986036</v>
      </c>
      <c r="I103" s="46">
        <f t="shared" ca="1" si="88"/>
        <v>1.0755536276702597</v>
      </c>
      <c r="J103" s="46">
        <f t="shared" ca="1" si="89"/>
        <v>2.162209744261999</v>
      </c>
      <c r="K103" s="16">
        <f t="shared" ca="1" si="90"/>
        <v>2.5764949890989701</v>
      </c>
      <c r="L103" s="16">
        <f t="shared" ca="1" si="91"/>
        <v>0.48179916272385925</v>
      </c>
      <c r="M103" s="16">
        <f t="shared" ca="1" si="92"/>
        <v>0.31623455775334136</v>
      </c>
      <c r="N103" s="16">
        <f t="shared" ca="1" si="93"/>
        <v>0.27960335553327059</v>
      </c>
      <c r="O103" s="16"/>
      <c r="P103" s="46">
        <f t="shared" ca="1" si="94"/>
        <v>0.44708851750677675</v>
      </c>
      <c r="Q103" s="46">
        <f t="shared" ca="1" si="95"/>
        <v>0.74054033425762189</v>
      </c>
      <c r="R103" s="46">
        <f t="shared" ca="1" si="96"/>
        <v>1</v>
      </c>
      <c r="T103" s="47">
        <f t="shared" ca="1" si="100"/>
        <v>0.51998736997119033</v>
      </c>
      <c r="U103" s="47"/>
      <c r="V103" s="16" t="str">
        <f t="shared" ca="1" si="97"/>
        <v>Draw</v>
      </c>
      <c r="W103" s="16">
        <f t="shared" ca="1" si="98"/>
        <v>1</v>
      </c>
      <c r="X103" s="16">
        <f t="shared" ca="1" si="99"/>
        <v>1</v>
      </c>
    </row>
    <row r="104" spans="1:24" x14ac:dyDescent="0.25">
      <c r="A104" s="16" t="s">
        <v>0</v>
      </c>
      <c r="B104" s="16" t="s">
        <v>12</v>
      </c>
      <c r="C104" s="16">
        <f>COUNTIF(A$2:A104, A104)+COUNTIF(B$2:B104, A104)</f>
        <v>11</v>
      </c>
      <c r="D104" s="16">
        <f>COUNTIF(B$2:B104, B104)+COUNTIF(A$2:A104, B104)</f>
        <v>11</v>
      </c>
      <c r="E104" s="46">
        <f ca="1">HLOOKUP(A104, Form!$C$1:$V$39, Fixtures!C104+1, FALSE)</f>
        <v>1.4473684210526316</v>
      </c>
      <c r="F104" s="46">
        <f ca="1">HLOOKUP(B104, Form!$C$1:$V$39, Fixtures!C104+1, FALSE)</f>
        <v>1.6842105263157894</v>
      </c>
      <c r="G104" s="46">
        <f t="shared" ca="1" si="86"/>
        <v>0.85937500000000011</v>
      </c>
      <c r="H104" s="46">
        <f t="shared" ca="1" si="87"/>
        <v>1.1636363636363636</v>
      </c>
      <c r="I104" s="46">
        <f t="shared" ca="1" si="88"/>
        <v>1.4603453668026773</v>
      </c>
      <c r="J104" s="46">
        <f t="shared" ca="1" si="89"/>
        <v>1.856184196406748</v>
      </c>
      <c r="K104" s="16">
        <f t="shared" ca="1" si="90"/>
        <v>1.9012224145519503</v>
      </c>
      <c r="L104" s="16">
        <f t="shared" ca="1" si="91"/>
        <v>0.40644700272285034</v>
      </c>
      <c r="M104" s="16">
        <f t="shared" ca="1" si="92"/>
        <v>0.35011747535682758</v>
      </c>
      <c r="N104" s="16">
        <f t="shared" ca="1" si="93"/>
        <v>0.34468229494719205</v>
      </c>
      <c r="O104" s="16"/>
      <c r="P104" s="46">
        <f t="shared" ca="1" si="94"/>
        <v>0.36907895003923274</v>
      </c>
      <c r="Q104" s="46">
        <f t="shared" ca="1" si="95"/>
        <v>0.68700721455936398</v>
      </c>
      <c r="R104" s="46">
        <f t="shared" ca="1" si="96"/>
        <v>1.0000000000000002</v>
      </c>
      <c r="T104" s="47">
        <f t="shared" ca="1" si="100"/>
        <v>0.34701147619474548</v>
      </c>
      <c r="U104" s="47"/>
      <c r="V104" s="16" t="str">
        <f t="shared" ca="1" si="97"/>
        <v>Manchester United</v>
      </c>
      <c r="W104" s="16">
        <f t="shared" ca="1" si="98"/>
        <v>3</v>
      </c>
      <c r="X104" s="16">
        <f t="shared" ca="1" si="99"/>
        <v>0</v>
      </c>
    </row>
    <row r="105" spans="1:24" x14ac:dyDescent="0.25">
      <c r="A105" s="16" t="s">
        <v>13</v>
      </c>
      <c r="B105" s="16" t="s">
        <v>1</v>
      </c>
      <c r="C105" s="16">
        <f>COUNTIF(A$2:A105, A105)+COUNTIF(B$2:B105, A105)</f>
        <v>11</v>
      </c>
      <c r="D105" s="16">
        <f>COUNTIF(B$2:B105, B105)+COUNTIF(A$2:A105, B105)</f>
        <v>11</v>
      </c>
      <c r="E105" s="46">
        <f ca="1">HLOOKUP(A105, Form!$C$1:$V$39, Fixtures!C105+1, FALSE)</f>
        <v>1.5</v>
      </c>
      <c r="F105" s="46">
        <f ca="1">HLOOKUP(B105, Form!$C$1:$V$39, Fixtures!C105+1, FALSE)</f>
        <v>0.81473684210526354</v>
      </c>
      <c r="G105" s="46">
        <f t="shared" ca="1" si="86"/>
        <v>1.8410852713178285</v>
      </c>
      <c r="H105" s="46">
        <f t="shared" ca="1" si="87"/>
        <v>0.54315789473684239</v>
      </c>
      <c r="I105" s="46">
        <f t="shared" ca="1" si="88"/>
        <v>0.33637852165068899</v>
      </c>
      <c r="J105" s="46">
        <f t="shared" ca="1" si="89"/>
        <v>1.7945314547073279</v>
      </c>
      <c r="K105" s="16">
        <f t="shared" ca="1" si="90"/>
        <v>8.1787992991011969</v>
      </c>
      <c r="L105" s="16">
        <f t="shared" ca="1" si="91"/>
        <v>0.74829098477638234</v>
      </c>
      <c r="M105" s="16">
        <f t="shared" ca="1" si="92"/>
        <v>0.35784174063080293</v>
      </c>
      <c r="N105" s="16">
        <f t="shared" ca="1" si="93"/>
        <v>0.10894671159199674</v>
      </c>
      <c r="O105" s="16"/>
      <c r="P105" s="46">
        <f t="shared" ca="1" si="94"/>
        <v>0.61583709014482002</v>
      </c>
      <c r="Q105" s="46">
        <f t="shared" ca="1" si="95"/>
        <v>0.91033778675322119</v>
      </c>
      <c r="R105" s="46">
        <f t="shared" ca="1" si="96"/>
        <v>1.0000000000000002</v>
      </c>
      <c r="T105" s="47">
        <f t="shared" ca="1" si="100"/>
        <v>5.3506101060460942E-3</v>
      </c>
      <c r="U105" s="47"/>
      <c r="V105" s="16" t="str">
        <f t="shared" ca="1" si="97"/>
        <v>Southampton</v>
      </c>
      <c r="W105" s="16">
        <f t="shared" ca="1" si="98"/>
        <v>3</v>
      </c>
      <c r="X105" s="16">
        <f t="shared" ca="1" si="99"/>
        <v>0</v>
      </c>
    </row>
    <row r="106" spans="1:24" x14ac:dyDescent="0.25">
      <c r="A106" s="16" t="s">
        <v>18</v>
      </c>
      <c r="B106" s="16" t="s">
        <v>3</v>
      </c>
      <c r="C106" s="16">
        <f>COUNTIF(A$2:A106, A106)+COUNTIF(B$2:B106, A106)</f>
        <v>11</v>
      </c>
      <c r="D106" s="16">
        <f>COUNTIF(B$2:B106, B106)+COUNTIF(A$2:A106, B106)</f>
        <v>11</v>
      </c>
      <c r="E106" s="46">
        <f ca="1">HLOOKUP(A106, Form!$C$1:$V$39, Fixtures!C106+1, FALSE)</f>
        <v>1.8157894736842106</v>
      </c>
      <c r="F106" s="46">
        <f ca="1">HLOOKUP(B106, Form!$C$1:$V$39, Fixtures!C106+1, FALSE)</f>
        <v>1.5263157894736843</v>
      </c>
      <c r="G106" s="46">
        <f t="shared" ca="1" si="86"/>
        <v>1.1896551724137931</v>
      </c>
      <c r="H106" s="46">
        <f t="shared" ca="1" si="87"/>
        <v>0.84057971014492749</v>
      </c>
      <c r="I106" s="46">
        <f t="shared" ca="1" si="88"/>
        <v>0.780349606404944</v>
      </c>
      <c r="J106" s="46">
        <f t="shared" ca="1" si="89"/>
        <v>2.0537793945548182</v>
      </c>
      <c r="K106" s="16">
        <f t="shared" ca="1" si="90"/>
        <v>3.5440874267839444</v>
      </c>
      <c r="L106" s="16">
        <f t="shared" ca="1" si="91"/>
        <v>0.56168743285162837</v>
      </c>
      <c r="M106" s="16">
        <f t="shared" ca="1" si="92"/>
        <v>0.32746307797580138</v>
      </c>
      <c r="N106" s="16">
        <f t="shared" ca="1" si="93"/>
        <v>0.22006618845089984</v>
      </c>
      <c r="O106" s="16"/>
      <c r="P106" s="46">
        <f t="shared" ca="1" si="94"/>
        <v>0.50638205610956744</v>
      </c>
      <c r="Q106" s="46">
        <f t="shared" ca="1" si="95"/>
        <v>0.80160216791355754</v>
      </c>
      <c r="R106" s="46">
        <f t="shared" ca="1" si="96"/>
        <v>0.99999999999999989</v>
      </c>
      <c r="T106" s="47">
        <f t="shared" ca="1" si="100"/>
        <v>0.54218713079432335</v>
      </c>
      <c r="U106" s="47"/>
      <c r="V106" s="16" t="str">
        <f t="shared" ca="1" si="97"/>
        <v>Draw</v>
      </c>
      <c r="W106" s="16">
        <f t="shared" ca="1" si="98"/>
        <v>1</v>
      </c>
      <c r="X106" s="16">
        <f t="shared" ca="1" si="99"/>
        <v>1</v>
      </c>
    </row>
    <row r="107" spans="1:24" x14ac:dyDescent="0.25">
      <c r="A107" s="16" t="s">
        <v>5</v>
      </c>
      <c r="B107" s="16" t="s">
        <v>10</v>
      </c>
      <c r="C107" s="16">
        <f>COUNTIF(A$2:A107, A107)+COUNTIF(B$2:B107, A107)</f>
        <v>11</v>
      </c>
      <c r="D107" s="16">
        <f>COUNTIF(B$2:B107, B107)+COUNTIF(A$2:A107, B107)</f>
        <v>11</v>
      </c>
      <c r="E107" s="46">
        <f ca="1">HLOOKUP(A107, Form!$C$1:$V$39, Fixtures!C107+1, FALSE)</f>
        <v>0.92105263157894735</v>
      </c>
      <c r="F107" s="46">
        <f ca="1">HLOOKUP(B107, Form!$C$1:$V$39, Fixtures!C107+1, FALSE)</f>
        <v>0.92105263157894735</v>
      </c>
      <c r="G107" s="46">
        <f t="shared" ca="1" si="86"/>
        <v>1</v>
      </c>
      <c r="H107" s="46">
        <f t="shared" ca="1" si="87"/>
        <v>1</v>
      </c>
      <c r="I107" s="46">
        <f t="shared" ca="1" si="88"/>
        <v>1.0905</v>
      </c>
      <c r="J107" s="46">
        <f t="shared" ca="1" si="89"/>
        <v>2.1543999999999999</v>
      </c>
      <c r="K107" s="16">
        <f t="shared" ca="1" si="90"/>
        <v>2.5413999999999999</v>
      </c>
      <c r="L107" s="16">
        <f t="shared" ca="1" si="91"/>
        <v>0.47835446065534559</v>
      </c>
      <c r="M107" s="16">
        <f t="shared" ca="1" si="92"/>
        <v>0.31701749936596502</v>
      </c>
      <c r="N107" s="16">
        <f t="shared" ca="1" si="93"/>
        <v>0.28237420229287852</v>
      </c>
      <c r="O107" s="16"/>
      <c r="P107" s="46">
        <f t="shared" ca="1" si="94"/>
        <v>0.44384705544040126</v>
      </c>
      <c r="Q107" s="46">
        <f t="shared" ca="1" si="95"/>
        <v>0.737995631841035</v>
      </c>
      <c r="R107" s="46">
        <f t="shared" ca="1" si="96"/>
        <v>1</v>
      </c>
      <c r="T107" s="47">
        <f t="shared" ca="1" si="100"/>
        <v>0.34435316374783476</v>
      </c>
      <c r="U107" s="47"/>
      <c r="V107" s="16" t="str">
        <f t="shared" ca="1" si="97"/>
        <v>West Ham United</v>
      </c>
      <c r="W107" s="16">
        <f t="shared" ca="1" si="98"/>
        <v>3</v>
      </c>
      <c r="X107" s="16">
        <f t="shared" ca="1" si="99"/>
        <v>0</v>
      </c>
    </row>
    <row r="108" spans="1:24" x14ac:dyDescent="0.25">
      <c r="A108" s="16" t="s">
        <v>2</v>
      </c>
      <c r="B108" s="16" t="s">
        <v>19</v>
      </c>
      <c r="C108" s="16">
        <f>COUNTIF(A$2:A108, A108)+COUNTIF(B$2:B108, A108)</f>
        <v>11</v>
      </c>
      <c r="D108" s="16">
        <f>COUNTIF(B$2:B108, B108)+COUNTIF(A$2:A108, B108)</f>
        <v>11</v>
      </c>
      <c r="E108" s="46">
        <f ca="1">HLOOKUP(A108, Form!$C$1:$V$39, Fixtures!C108+1, FALSE)</f>
        <v>0.57289473684210535</v>
      </c>
      <c r="F108" s="46">
        <f ca="1">HLOOKUP(B108, Form!$C$1:$V$39, Fixtures!C108+1, FALSE)</f>
        <v>2.4210526315789473</v>
      </c>
      <c r="G108" s="46">
        <f t="shared" ca="1" si="86"/>
        <v>0.23663043478260873</v>
      </c>
      <c r="H108" s="46">
        <f t="shared" ca="1" si="87"/>
        <v>4.2259990813045469</v>
      </c>
      <c r="I108" s="46">
        <f t="shared" ca="1" si="88"/>
        <v>17.530391713979125</v>
      </c>
      <c r="J108" s="46">
        <f t="shared" ca="1" si="89"/>
        <v>0.54909967981965679</v>
      </c>
      <c r="K108" s="16">
        <f t="shared" ca="1" si="90"/>
        <v>0.16084894911142339</v>
      </c>
      <c r="L108" s="16">
        <f t="shared" ca="1" si="91"/>
        <v>5.3965399945949927E-2</v>
      </c>
      <c r="M108" s="16">
        <f t="shared" ca="1" si="92"/>
        <v>0.64553625117036895</v>
      </c>
      <c r="N108" s="16">
        <f t="shared" ca="1" si="93"/>
        <v>0.86143851942619598</v>
      </c>
      <c r="O108" s="16"/>
      <c r="P108" s="46">
        <f t="shared" ca="1" si="94"/>
        <v>3.4572369245384919E-2</v>
      </c>
      <c r="Q108" s="46">
        <f t="shared" ca="1" si="95"/>
        <v>0.44812841921622315</v>
      </c>
      <c r="R108" s="46">
        <f t="shared" ca="1" si="96"/>
        <v>1</v>
      </c>
      <c r="T108" s="47">
        <f t="shared" ca="1" si="100"/>
        <v>0.45734661898652929</v>
      </c>
      <c r="U108" s="47"/>
      <c r="V108" s="16" t="str">
        <f t="shared" ca="1" si="97"/>
        <v>Manchester City</v>
      </c>
      <c r="W108" s="16">
        <f t="shared" ca="1" si="98"/>
        <v>0</v>
      </c>
      <c r="X108" s="16">
        <f t="shared" ca="1" si="99"/>
        <v>3</v>
      </c>
    </row>
    <row r="109" spans="1:24" x14ac:dyDescent="0.25">
      <c r="A109" s="16" t="s">
        <v>17</v>
      </c>
      <c r="B109" s="16" t="s">
        <v>15</v>
      </c>
      <c r="C109" s="16">
        <f>COUNTIF(A$2:A109, A109)+COUNTIF(B$2:B109, A109)</f>
        <v>11</v>
      </c>
      <c r="D109" s="16">
        <f>COUNTIF(B$2:B109, B109)+COUNTIF(A$2:A109, B109)</f>
        <v>11</v>
      </c>
      <c r="E109" s="46">
        <f ca="1">HLOOKUP(A109, Form!$C$1:$V$39, Fixtures!C109+1, FALSE)</f>
        <v>1.236842105263158</v>
      </c>
      <c r="F109" s="46">
        <f ca="1">HLOOKUP(B109, Form!$C$1:$V$39, Fixtures!C109+1, FALSE)</f>
        <v>2.0263157894736841</v>
      </c>
      <c r="G109" s="46">
        <f t="shared" ca="1" si="86"/>
        <v>0.61038961038961048</v>
      </c>
      <c r="H109" s="46">
        <f t="shared" ca="1" si="87"/>
        <v>1.6382978723404253</v>
      </c>
      <c r="I109" s="46">
        <f t="shared" ca="1" si="88"/>
        <v>2.8233240335158123</v>
      </c>
      <c r="J109" s="46">
        <f t="shared" ca="1" si="89"/>
        <v>1.3437122932205514</v>
      </c>
      <c r="K109" s="16">
        <f t="shared" ca="1" si="90"/>
        <v>0.98743992916077894</v>
      </c>
      <c r="L109" s="16">
        <f t="shared" ca="1" si="91"/>
        <v>0.26155251065142665</v>
      </c>
      <c r="M109" s="16">
        <f t="shared" ca="1" si="92"/>
        <v>0.42667353108681949</v>
      </c>
      <c r="N109" s="16">
        <f t="shared" ca="1" si="93"/>
        <v>0.50315986175353855</v>
      </c>
      <c r="O109" s="16"/>
      <c r="P109" s="46">
        <f t="shared" ca="1" si="94"/>
        <v>0.21953634828551602</v>
      </c>
      <c r="Q109" s="46">
        <f t="shared" ca="1" si="95"/>
        <v>0.57766844455784827</v>
      </c>
      <c r="R109" s="46">
        <f t="shared" ca="1" si="96"/>
        <v>0.99999999999999978</v>
      </c>
      <c r="T109" s="47">
        <f t="shared" ca="1" si="100"/>
        <v>0.28366442893986488</v>
      </c>
      <c r="U109" s="47"/>
      <c r="V109" s="16" t="str">
        <f t="shared" ca="1" si="97"/>
        <v>Draw</v>
      </c>
      <c r="W109" s="16">
        <f t="shared" ca="1" si="98"/>
        <v>1</v>
      </c>
      <c r="X109" s="16">
        <f t="shared" ca="1" si="99"/>
        <v>1</v>
      </c>
    </row>
    <row r="110" spans="1:24" x14ac:dyDescent="0.25">
      <c r="A110" s="16" t="s">
        <v>4</v>
      </c>
      <c r="B110" s="16" t="s">
        <v>8</v>
      </c>
      <c r="C110" s="16">
        <f>COUNTIF(A$2:A110, A110)+COUNTIF(B$2:B110, A110)</f>
        <v>11</v>
      </c>
      <c r="D110" s="16">
        <f>COUNTIF(B$2:B110, B110)+COUNTIF(A$2:A110, B110)</f>
        <v>11</v>
      </c>
      <c r="E110" s="46">
        <f ca="1">HLOOKUP(A110, Form!$C$1:$V$39, Fixtures!C110+1, FALSE)</f>
        <v>0.78947368421052633</v>
      </c>
      <c r="F110" s="46">
        <f ca="1">HLOOKUP(B110, Form!$C$1:$V$39, Fixtures!C110+1, FALSE)</f>
        <v>1.0526315789473684</v>
      </c>
      <c r="G110" s="46">
        <f t="shared" ca="1" si="86"/>
        <v>0.75</v>
      </c>
      <c r="H110" s="46">
        <f t="shared" ca="1" si="87"/>
        <v>1.3333333333333333</v>
      </c>
      <c r="I110" s="46">
        <f t="shared" ca="1" si="88"/>
        <v>1.8983776638127394</v>
      </c>
      <c r="J110" s="46">
        <f t="shared" ca="1" si="89"/>
        <v>1.6322503536703696</v>
      </c>
      <c r="K110" s="16">
        <f t="shared" ca="1" si="90"/>
        <v>1.4649248460713145</v>
      </c>
      <c r="L110" s="16">
        <f t="shared" ca="1" si="91"/>
        <v>0.34502059979461969</v>
      </c>
      <c r="M110" s="16">
        <f t="shared" ca="1" si="92"/>
        <v>0.37990307365924192</v>
      </c>
      <c r="N110" s="16">
        <f t="shared" ca="1" si="93"/>
        <v>0.40569188208469559</v>
      </c>
      <c r="O110" s="16"/>
      <c r="P110" s="46">
        <f t="shared" ca="1" si="94"/>
        <v>0.30516173079740855</v>
      </c>
      <c r="Q110" s="46">
        <f t="shared" ca="1" si="95"/>
        <v>0.64117610084406773</v>
      </c>
      <c r="R110" s="46">
        <f t="shared" ca="1" si="96"/>
        <v>1</v>
      </c>
      <c r="T110" s="47">
        <f t="shared" ca="1" si="100"/>
        <v>0.50913477581561917</v>
      </c>
      <c r="U110" s="47"/>
      <c r="V110" s="16" t="str">
        <f t="shared" ca="1" si="97"/>
        <v>Draw</v>
      </c>
      <c r="W110" s="16">
        <f t="shared" ca="1" si="98"/>
        <v>1</v>
      </c>
      <c r="X110" s="16">
        <f t="shared" ca="1" si="99"/>
        <v>1</v>
      </c>
    </row>
    <row r="111" spans="1:24" x14ac:dyDescent="0.25">
      <c r="A111" s="16" t="s">
        <v>14</v>
      </c>
      <c r="B111" s="16" t="s">
        <v>6</v>
      </c>
      <c r="C111" s="16">
        <f>COUNTIF(A$2:A111, A111)+COUNTIF(B$2:B111, A111)</f>
        <v>11</v>
      </c>
      <c r="D111" s="16">
        <f>COUNTIF(B$2:B111, B111)+COUNTIF(A$2:A111, B111)</f>
        <v>11</v>
      </c>
      <c r="E111" s="46">
        <f ca="1">HLOOKUP(A111, Form!$C$1:$V$39, Fixtures!C111+1, FALSE)</f>
        <v>1.368421052631579</v>
      </c>
      <c r="F111" s="46">
        <f ca="1">HLOOKUP(B111, Form!$C$1:$V$39, Fixtures!C111+1, FALSE)</f>
        <v>1.7105263157894737</v>
      </c>
      <c r="G111" s="46">
        <f t="shared" ca="1" si="86"/>
        <v>0.8</v>
      </c>
      <c r="H111" s="46">
        <f t="shared" ca="1" si="87"/>
        <v>1.25</v>
      </c>
      <c r="I111" s="46">
        <f t="shared" ca="1" si="88"/>
        <v>1.6763753453216541</v>
      </c>
      <c r="J111" s="46">
        <f t="shared" ca="1" si="89"/>
        <v>1.734830696073316</v>
      </c>
      <c r="K111" s="16">
        <f t="shared" ca="1" si="90"/>
        <v>1.6576405063354676</v>
      </c>
      <c r="L111" s="16">
        <f t="shared" ca="1" si="91"/>
        <v>0.37363966969282375</v>
      </c>
      <c r="M111" s="16">
        <f t="shared" ca="1" si="92"/>
        <v>0.36565334791503007</v>
      </c>
      <c r="N111" s="16">
        <f t="shared" ca="1" si="93"/>
        <v>0.37627361474064336</v>
      </c>
      <c r="O111" s="16"/>
      <c r="P111" s="46">
        <f t="shared" ca="1" si="94"/>
        <v>0.33493263320921979</v>
      </c>
      <c r="Q111" s="46">
        <f t="shared" ca="1" si="95"/>
        <v>0.6627062841163418</v>
      </c>
      <c r="R111" s="46">
        <f t="shared" ca="1" si="96"/>
        <v>1</v>
      </c>
      <c r="T111" s="47">
        <f t="shared" ca="1" si="100"/>
        <v>0.44093779964246427</v>
      </c>
      <c r="U111" s="47"/>
      <c r="V111" s="16" t="str">
        <f t="shared" ca="1" si="97"/>
        <v>Draw</v>
      </c>
      <c r="W111" s="16">
        <f t="shared" ca="1" si="98"/>
        <v>1</v>
      </c>
      <c r="X111" s="16">
        <f t="shared" ca="1" si="99"/>
        <v>1</v>
      </c>
    </row>
    <row r="112" spans="1:24" x14ac:dyDescent="0.25">
      <c r="A112" s="16" t="s">
        <v>11</v>
      </c>
      <c r="B112" s="16" t="s">
        <v>4</v>
      </c>
      <c r="C112" s="16">
        <f>COUNTIF(A$2:A112, A112)+COUNTIF(B$2:B112, A112)</f>
        <v>12</v>
      </c>
      <c r="D112" s="16">
        <f>COUNTIF(B$2:B112, B112)+COUNTIF(A$2:A112, B112)</f>
        <v>12</v>
      </c>
      <c r="E112" s="46">
        <f ca="1">HLOOKUP(A112, Form!$C$1:$V$39, Fixtures!C112+1, FALSE)</f>
        <v>2.1052631578947367</v>
      </c>
      <c r="F112" s="46">
        <f ca="1">HLOOKUP(B112, Form!$C$1:$V$39, Fixtures!C112+1, FALSE)</f>
        <v>0.78947368421052633</v>
      </c>
      <c r="G112" s="46">
        <f t="shared" ca="1" si="86"/>
        <v>2.6666666666666665</v>
      </c>
      <c r="H112" s="46">
        <f t="shared" ca="1" si="87"/>
        <v>0.375</v>
      </c>
      <c r="I112" s="46">
        <f t="shared" ca="1" si="88"/>
        <v>0.16473425752315038</v>
      </c>
      <c r="J112" s="46">
        <f t="shared" ca="1" si="89"/>
        <v>1.6004222223046802</v>
      </c>
      <c r="K112" s="16">
        <f t="shared" ca="1" si="90"/>
        <v>16.626588482644451</v>
      </c>
      <c r="L112" s="16">
        <f t="shared" ca="1" si="91"/>
        <v>0.85856494178039922</v>
      </c>
      <c r="M112" s="16">
        <f t="shared" ca="1" si="92"/>
        <v>0.38455293583583067</v>
      </c>
      <c r="N112" s="16">
        <f t="shared" ca="1" si="93"/>
        <v>5.6732475543104857E-2</v>
      </c>
      <c r="O112" s="16"/>
      <c r="P112" s="46">
        <f t="shared" ca="1" si="94"/>
        <v>0.66051060392730987</v>
      </c>
      <c r="Q112" s="46">
        <f t="shared" ca="1" si="95"/>
        <v>0.95635461004783018</v>
      </c>
      <c r="R112" s="46">
        <f t="shared" ca="1" si="96"/>
        <v>1</v>
      </c>
      <c r="T112" s="47">
        <f t="shared" ca="1" si="100"/>
        <v>0.37011957309356514</v>
      </c>
      <c r="U112" s="47"/>
      <c r="V112" s="16" t="str">
        <f t="shared" ca="1" si="97"/>
        <v>Chelsea</v>
      </c>
      <c r="W112" s="16">
        <f t="shared" ca="1" si="98"/>
        <v>3</v>
      </c>
      <c r="X112" s="16">
        <f t="shared" ca="1" si="99"/>
        <v>0</v>
      </c>
    </row>
    <row r="113" spans="1:24" x14ac:dyDescent="0.25">
      <c r="A113" s="16" t="s">
        <v>15</v>
      </c>
      <c r="B113" s="16" t="s">
        <v>5</v>
      </c>
      <c r="C113" s="16">
        <f>COUNTIF(A$2:A113, A113)+COUNTIF(B$2:B113, A113)</f>
        <v>12</v>
      </c>
      <c r="D113" s="16">
        <f>COUNTIF(B$2:B113, B113)+COUNTIF(A$2:A113, B113)</f>
        <v>12</v>
      </c>
      <c r="E113" s="46">
        <f ca="1">HLOOKUP(A113, Form!$C$1:$V$39, Fixtures!C113+1, FALSE)</f>
        <v>2.0263157894736841</v>
      </c>
      <c r="F113" s="46">
        <f ca="1">HLOOKUP(B113, Form!$C$1:$V$39, Fixtures!C113+1, FALSE)</f>
        <v>1</v>
      </c>
      <c r="G113" s="46">
        <f t="shared" ca="1" si="86"/>
        <v>2.0263157894736841</v>
      </c>
      <c r="H113" s="46">
        <f t="shared" ca="1" si="87"/>
        <v>0.49350649350649356</v>
      </c>
      <c r="I113" s="46">
        <f t="shared" ca="1" si="88"/>
        <v>0.2796411202061343</v>
      </c>
      <c r="J113" s="46">
        <f t="shared" ca="1" si="89"/>
        <v>1.7421534632438476</v>
      </c>
      <c r="K113" s="16">
        <f t="shared" ca="1" si="90"/>
        <v>9.8269144846563616</v>
      </c>
      <c r="L113" s="16">
        <f t="shared" ca="1" si="91"/>
        <v>0.78146910427426131</v>
      </c>
      <c r="M113" s="16">
        <f t="shared" ca="1" si="92"/>
        <v>0.36467689113834045</v>
      </c>
      <c r="N113" s="16">
        <f t="shared" ca="1" si="93"/>
        <v>9.2362417881583489E-2</v>
      </c>
      <c r="O113" s="16"/>
      <c r="P113" s="46">
        <f t="shared" ca="1" si="94"/>
        <v>0.63097601589617747</v>
      </c>
      <c r="Q113" s="46">
        <f t="shared" ca="1" si="95"/>
        <v>0.92542447278503515</v>
      </c>
      <c r="R113" s="46">
        <f t="shared" ca="1" si="96"/>
        <v>1</v>
      </c>
      <c r="T113" s="47">
        <f t="shared" ca="1" si="100"/>
        <v>0.67485653517246713</v>
      </c>
      <c r="U113" s="47"/>
      <c r="V113" s="16" t="str">
        <f t="shared" ca="1" si="97"/>
        <v>Draw</v>
      </c>
      <c r="W113" s="16">
        <f t="shared" ca="1" si="98"/>
        <v>1</v>
      </c>
      <c r="X113" s="16">
        <f t="shared" ca="1" si="99"/>
        <v>1</v>
      </c>
    </row>
    <row r="114" spans="1:24" x14ac:dyDescent="0.25">
      <c r="A114" s="16" t="s">
        <v>1</v>
      </c>
      <c r="B114" s="16" t="s">
        <v>17</v>
      </c>
      <c r="C114" s="16">
        <f>COUNTIF(A$2:A114, A114)+COUNTIF(B$2:B114, A114)</f>
        <v>12</v>
      </c>
      <c r="D114" s="16">
        <f>COUNTIF(B$2:B114, B114)+COUNTIF(A$2:A114, B114)</f>
        <v>12</v>
      </c>
      <c r="E114" s="46">
        <f ca="1">HLOOKUP(A114, Form!$C$1:$V$39, Fixtures!C114+1, FALSE)</f>
        <v>0.81473684210526354</v>
      </c>
      <c r="F114" s="46">
        <f ca="1">HLOOKUP(B114, Form!$C$1:$V$39, Fixtures!C114+1, FALSE)</f>
        <v>1.1842105263157894</v>
      </c>
      <c r="G114" s="46">
        <f t="shared" ca="1" si="86"/>
        <v>0.68800000000000039</v>
      </c>
      <c r="H114" s="46">
        <f t="shared" ca="1" si="87"/>
        <v>1.4534883720930225</v>
      </c>
      <c r="I114" s="46">
        <f t="shared" ca="1" si="88"/>
        <v>2.2417787567045679</v>
      </c>
      <c r="J114" s="46">
        <f t="shared" ca="1" si="89"/>
        <v>1.5045181638933038</v>
      </c>
      <c r="K114" s="16">
        <f t="shared" ca="1" si="90"/>
        <v>1.2418092337253377</v>
      </c>
      <c r="L114" s="16">
        <f t="shared" ca="1" si="91"/>
        <v>0.30847262415173288</v>
      </c>
      <c r="M114" s="16">
        <f t="shared" ca="1" si="92"/>
        <v>0.39927839790368613</v>
      </c>
      <c r="N114" s="16">
        <f t="shared" ca="1" si="93"/>
        <v>0.44606828491746597</v>
      </c>
      <c r="O114" s="16"/>
      <c r="P114" s="46">
        <f t="shared" ca="1" si="94"/>
        <v>0.26734916142201637</v>
      </c>
      <c r="Q114" s="46">
        <f t="shared" ca="1" si="95"/>
        <v>0.61339849123537959</v>
      </c>
      <c r="R114" s="46">
        <f t="shared" ca="1" si="96"/>
        <v>1</v>
      </c>
      <c r="T114" s="47">
        <f t="shared" ca="1" si="100"/>
        <v>0.7672381776424767</v>
      </c>
      <c r="U114" s="47"/>
      <c r="V114" s="16" t="str">
        <f t="shared" ca="1" si="97"/>
        <v>Sunderland</v>
      </c>
      <c r="W114" s="16">
        <f t="shared" ca="1" si="98"/>
        <v>0</v>
      </c>
      <c r="X114" s="16">
        <f t="shared" ca="1" si="99"/>
        <v>3</v>
      </c>
    </row>
    <row r="115" spans="1:24" x14ac:dyDescent="0.25">
      <c r="A115" s="16" t="s">
        <v>19</v>
      </c>
      <c r="B115" s="16" t="s">
        <v>14</v>
      </c>
      <c r="C115" s="16">
        <f>COUNTIF(A$2:A115, A115)+COUNTIF(B$2:B115, A115)</f>
        <v>12</v>
      </c>
      <c r="D115" s="16">
        <f>COUNTIF(B$2:B115, B115)+COUNTIF(A$2:A115, B115)</f>
        <v>12</v>
      </c>
      <c r="E115" s="46">
        <f ca="1">HLOOKUP(A115, Form!$C$1:$V$39, Fixtures!C115+1, FALSE)</f>
        <v>2.5</v>
      </c>
      <c r="F115" s="46">
        <f ca="1">HLOOKUP(B115, Form!$C$1:$V$39, Fixtures!C115+1, FALSE)</f>
        <v>1.368421052631579</v>
      </c>
      <c r="G115" s="46">
        <f t="shared" ca="1" si="86"/>
        <v>1.8269230769230769</v>
      </c>
      <c r="H115" s="46">
        <f t="shared" ca="1" si="87"/>
        <v>0.54736842105263162</v>
      </c>
      <c r="I115" s="46">
        <f t="shared" ca="1" si="88"/>
        <v>0.34142138967825097</v>
      </c>
      <c r="J115" s="46">
        <f t="shared" ca="1" si="89"/>
        <v>1.7988185208583556</v>
      </c>
      <c r="K115" s="16">
        <f t="shared" ca="1" si="90"/>
        <v>8.0587433835852771</v>
      </c>
      <c r="L115" s="16">
        <f t="shared" ca="1" si="91"/>
        <v>0.74547789955836086</v>
      </c>
      <c r="M115" s="16">
        <f t="shared" ca="1" si="92"/>
        <v>0.35729361962822626</v>
      </c>
      <c r="N115" s="16">
        <f t="shared" ca="1" si="93"/>
        <v>0.11039058704455973</v>
      </c>
      <c r="O115" s="16"/>
      <c r="P115" s="46">
        <f t="shared" ca="1" si="94"/>
        <v>0.61449158008593696</v>
      </c>
      <c r="Q115" s="46">
        <f t="shared" ca="1" si="95"/>
        <v>0.90900590574205842</v>
      </c>
      <c r="R115" s="46">
        <f t="shared" ca="1" si="96"/>
        <v>0.99999999999999978</v>
      </c>
      <c r="T115" s="47">
        <f t="shared" ca="1" si="100"/>
        <v>0.88147491424980962</v>
      </c>
      <c r="U115" s="47"/>
      <c r="V115" s="16" t="str">
        <f t="shared" ca="1" si="97"/>
        <v>Draw</v>
      </c>
      <c r="W115" s="16">
        <f t="shared" ca="1" si="98"/>
        <v>1</v>
      </c>
      <c r="X115" s="16">
        <f t="shared" ca="1" si="99"/>
        <v>1</v>
      </c>
    </row>
    <row r="116" spans="1:24" x14ac:dyDescent="0.25">
      <c r="A116" s="16" t="s">
        <v>8</v>
      </c>
      <c r="B116" s="16" t="s">
        <v>2</v>
      </c>
      <c r="C116" s="16">
        <f>COUNTIF(A$2:A116, A116)+COUNTIF(B$2:B116, A116)</f>
        <v>12</v>
      </c>
      <c r="D116" s="16">
        <f>COUNTIF(B$2:B116, B116)+COUNTIF(A$2:A116, B116)</f>
        <v>12</v>
      </c>
      <c r="E116" s="46">
        <f ca="1">HLOOKUP(A116, Form!$C$1:$V$39, Fixtures!C116+1, FALSE)</f>
        <v>1</v>
      </c>
      <c r="F116" s="46">
        <f ca="1">HLOOKUP(B116, Form!$C$1:$V$39, Fixtures!C116+1, FALSE)</f>
        <v>0.57289473684210535</v>
      </c>
      <c r="G116" s="46">
        <f t="shared" ca="1" si="86"/>
        <v>1.7455213596692694</v>
      </c>
      <c r="H116" s="46">
        <f t="shared" ca="1" si="87"/>
        <v>0.57289473684210535</v>
      </c>
      <c r="I116" s="46">
        <f t="shared" ca="1" si="88"/>
        <v>0.37276563823572695</v>
      </c>
      <c r="J116" s="46">
        <f t="shared" ca="1" si="89"/>
        <v>1.8243326659125116</v>
      </c>
      <c r="K116" s="16">
        <f t="shared" ca="1" si="90"/>
        <v>7.3851568153753888</v>
      </c>
      <c r="L116" s="16">
        <f t="shared" ca="1" si="91"/>
        <v>0.72845646201138603</v>
      </c>
      <c r="M116" s="16">
        <f t="shared" ca="1" si="92"/>
        <v>0.354065939918912</v>
      </c>
      <c r="N116" s="16">
        <f t="shared" ca="1" si="93"/>
        <v>0.11925835401985047</v>
      </c>
      <c r="O116" s="16"/>
      <c r="P116" s="46">
        <f t="shared" ca="1" si="94"/>
        <v>0.60614755096112016</v>
      </c>
      <c r="Q116" s="46">
        <f t="shared" ca="1" si="95"/>
        <v>0.90076529897039115</v>
      </c>
      <c r="R116" s="46">
        <f t="shared" ca="1" si="96"/>
        <v>1.0000000000000002</v>
      </c>
      <c r="T116" s="47">
        <f t="shared" ca="1" si="100"/>
        <v>0.41876440242977497</v>
      </c>
      <c r="U116" s="47"/>
      <c r="V116" s="16" t="str">
        <f t="shared" ca="1" si="97"/>
        <v>Newcastle United</v>
      </c>
      <c r="W116" s="16">
        <f t="shared" ca="1" si="98"/>
        <v>3</v>
      </c>
      <c r="X116" s="16">
        <f t="shared" ca="1" si="99"/>
        <v>0</v>
      </c>
    </row>
    <row r="117" spans="1:24" x14ac:dyDescent="0.25">
      <c r="A117" s="16" t="s">
        <v>3</v>
      </c>
      <c r="B117" s="16" t="s">
        <v>9</v>
      </c>
      <c r="C117" s="16">
        <f>COUNTIF(A$2:A117, A117)+COUNTIF(B$2:B117, A117)</f>
        <v>12</v>
      </c>
      <c r="D117" s="16">
        <f>COUNTIF(B$2:B117, B117)+COUNTIF(A$2:A117, B117)</f>
        <v>12</v>
      </c>
      <c r="E117" s="46">
        <f ca="1">HLOOKUP(A117, Form!$C$1:$V$39, Fixtures!C117+1, FALSE)</f>
        <v>1.5263157894736843</v>
      </c>
      <c r="F117" s="46">
        <f ca="1">HLOOKUP(B117, Form!$C$1:$V$39, Fixtures!C117+1, FALSE)</f>
        <v>0.84368421052631581</v>
      </c>
      <c r="G117" s="46">
        <f t="shared" ref="G117:G180" ca="1" si="101">E117/F117</f>
        <v>1.8091079226450406</v>
      </c>
      <c r="H117" s="46">
        <f t="shared" ref="H117:H180" ca="1" si="102">F117/E117</f>
        <v>0.5527586206896552</v>
      </c>
      <c r="I117" s="46">
        <f t="shared" ref="I117:I180" ca="1" si="103">1.0905*(G117^(-1.927))</f>
        <v>0.34792979848643996</v>
      </c>
      <c r="J117" s="46">
        <f t="shared" ref="J117:J180" ca="1" si="104">IF(G117&lt;1, 2.1418*(G117^0.9444), IF(G117&gt;1, 2.167*(G117^(-0.309)), 2.1544))</f>
        <v>1.8042735741312128</v>
      </c>
      <c r="K117" s="16">
        <f t="shared" ref="K117:K180" ca="1" si="105">2.5414*(H117^(-1.915))</f>
        <v>7.9089257118633691</v>
      </c>
      <c r="L117" s="16">
        <f t="shared" ref="L117:L180" ca="1" si="106">1/(I117+1)</f>
        <v>0.74187839835789482</v>
      </c>
      <c r="M117" s="16">
        <f t="shared" ref="M117:M180" ca="1" si="107">1/(J117+1)</f>
        <v>0.35659858910513331</v>
      </c>
      <c r="N117" s="16">
        <f t="shared" ref="N117:N180" ca="1" si="108">1/(K117+1)</f>
        <v>0.112246979303955</v>
      </c>
      <c r="O117" s="16"/>
      <c r="P117" s="46">
        <f t="shared" ref="P117:P180" ca="1" si="109">L117/(SUM(L117:N117))</f>
        <v>0.61275601930879864</v>
      </c>
      <c r="Q117" s="46">
        <f t="shared" ref="Q117:Q180" ca="1" si="110">P117+(M117/SUM(L117:N117))</f>
        <v>0.9072893719914622</v>
      </c>
      <c r="R117" s="46">
        <f t="shared" ref="R117:R180" ca="1" si="111">Q117+(N117/SUM(L117:N117))</f>
        <v>1</v>
      </c>
      <c r="T117" s="47">
        <f t="shared" ca="1" si="100"/>
        <v>0.39567854005262459</v>
      </c>
      <c r="U117" s="47"/>
      <c r="V117" s="16" t="str">
        <f t="shared" ref="V117:V180" ca="1" si="112">IF(T117&lt;P117, A117, IF(T117&gt;Q117, B117, "Draw"))</f>
        <v>Stoke City</v>
      </c>
      <c r="W117" s="16">
        <f t="shared" ref="W117:W180" ca="1" si="113">IF(V117=A117, 3, IF(V117=B117, 0, 1))</f>
        <v>3</v>
      </c>
      <c r="X117" s="16">
        <f t="shared" ref="X117:X180" ca="1" si="114">IF(V117=B117, 3, IF(V117=A117, 0, 1))</f>
        <v>0</v>
      </c>
    </row>
    <row r="118" spans="1:24" x14ac:dyDescent="0.25">
      <c r="A118" s="16" t="s">
        <v>6</v>
      </c>
      <c r="B118" s="16" t="s">
        <v>0</v>
      </c>
      <c r="C118" s="16">
        <f>COUNTIF(A$2:A118, A118)+COUNTIF(B$2:B118, A118)</f>
        <v>12</v>
      </c>
      <c r="D118" s="16">
        <f>COUNTIF(B$2:B118, B118)+COUNTIF(A$2:A118, B118)</f>
        <v>12</v>
      </c>
      <c r="E118" s="46">
        <f ca="1">HLOOKUP(A118, Form!$C$1:$V$39, Fixtures!C118+1, FALSE)</f>
        <v>1.736842105263158</v>
      </c>
      <c r="F118" s="46">
        <f ca="1">HLOOKUP(B118, Form!$C$1:$V$39, Fixtures!C118+1, FALSE)</f>
        <v>1.4473684210526316</v>
      </c>
      <c r="G118" s="46">
        <f t="shared" ca="1" si="101"/>
        <v>1.2</v>
      </c>
      <c r="H118" s="46">
        <f t="shared" ca="1" si="102"/>
        <v>0.83333333333333337</v>
      </c>
      <c r="I118" s="46">
        <f t="shared" ca="1" si="103"/>
        <v>0.76743819282677295</v>
      </c>
      <c r="J118" s="46">
        <f t="shared" ca="1" si="104"/>
        <v>2.0482921769026379</v>
      </c>
      <c r="K118" s="16">
        <f t="shared" ca="1" si="105"/>
        <v>3.6033389133361053</v>
      </c>
      <c r="L118" s="16">
        <f t="shared" ca="1" si="106"/>
        <v>0.56579064776270238</v>
      </c>
      <c r="M118" s="16">
        <f t="shared" ca="1" si="107"/>
        <v>0.32805254285568436</v>
      </c>
      <c r="N118" s="16">
        <f t="shared" ca="1" si="108"/>
        <v>0.21723362516345462</v>
      </c>
      <c r="O118" s="16"/>
      <c r="P118" s="46">
        <f t="shared" ca="1" si="109"/>
        <v>0.50922730069258748</v>
      </c>
      <c r="Q118" s="46">
        <f t="shared" ca="1" si="110"/>
        <v>0.80448370258667312</v>
      </c>
      <c r="R118" s="46">
        <f t="shared" ca="1" si="111"/>
        <v>1</v>
      </c>
      <c r="T118" s="47">
        <f t="shared" ca="1" si="100"/>
        <v>0.98102321814819649</v>
      </c>
      <c r="U118" s="47"/>
      <c r="V118" s="16" t="str">
        <f t="shared" ca="1" si="112"/>
        <v>Manchester United</v>
      </c>
      <c r="W118" s="16">
        <f t="shared" ca="1" si="113"/>
        <v>0</v>
      </c>
      <c r="X118" s="16">
        <f t="shared" ca="1" si="114"/>
        <v>3</v>
      </c>
    </row>
    <row r="119" spans="1:24" x14ac:dyDescent="0.25">
      <c r="A119" s="16" t="s">
        <v>12</v>
      </c>
      <c r="B119" s="16" t="s">
        <v>7</v>
      </c>
      <c r="C119" s="16">
        <f>COUNTIF(A$2:A119, A119)+COUNTIF(B$2:B119, A119)</f>
        <v>12</v>
      </c>
      <c r="D119" s="16">
        <f>COUNTIF(B$2:B119, B119)+COUNTIF(A$2:A119, B119)</f>
        <v>12</v>
      </c>
      <c r="E119" s="46">
        <f ca="1">HLOOKUP(A119, Form!$C$1:$V$39, Fixtures!C119+1, FALSE)</f>
        <v>1.6578947368421053</v>
      </c>
      <c r="F119" s="46">
        <f ca="1">HLOOKUP(B119, Form!$C$1:$V$39, Fixtures!C119+1, FALSE)</f>
        <v>2.1578947368421053</v>
      </c>
      <c r="G119" s="46">
        <f t="shared" ca="1" si="101"/>
        <v>0.76829268292682928</v>
      </c>
      <c r="H119" s="46">
        <f t="shared" ca="1" si="102"/>
        <v>1.3015873015873016</v>
      </c>
      <c r="I119" s="46">
        <f t="shared" ca="1" si="103"/>
        <v>1.8122400529176557</v>
      </c>
      <c r="J119" s="46">
        <f t="shared" ca="1" si="104"/>
        <v>1.6698225703293099</v>
      </c>
      <c r="K119" s="16">
        <f t="shared" ca="1" si="105"/>
        <v>1.5341105284853402</v>
      </c>
      <c r="L119" s="16">
        <f t="shared" ca="1" si="106"/>
        <v>0.35558842103913407</v>
      </c>
      <c r="M119" s="16">
        <f t="shared" ca="1" si="107"/>
        <v>0.37455672564662407</v>
      </c>
      <c r="N119" s="16">
        <f t="shared" ca="1" si="108"/>
        <v>0.39461577889331795</v>
      </c>
      <c r="O119" s="16"/>
      <c r="P119" s="46">
        <f t="shared" ca="1" si="109"/>
        <v>0.31614578080765177</v>
      </c>
      <c r="Q119" s="46">
        <f t="shared" ca="1" si="110"/>
        <v>0.64915586066420961</v>
      </c>
      <c r="R119" s="46">
        <f t="shared" ca="1" si="111"/>
        <v>1</v>
      </c>
      <c r="T119" s="47">
        <f t="shared" ca="1" si="100"/>
        <v>0.86271352733076556</v>
      </c>
      <c r="U119" s="47"/>
      <c r="V119" s="16" t="str">
        <f t="shared" ca="1" si="112"/>
        <v>Liverpool</v>
      </c>
      <c r="W119" s="16">
        <f t="shared" ca="1" si="113"/>
        <v>0</v>
      </c>
      <c r="X119" s="16">
        <f t="shared" ca="1" si="114"/>
        <v>3</v>
      </c>
    </row>
    <row r="120" spans="1:24" x14ac:dyDescent="0.25">
      <c r="A120" s="16" t="s">
        <v>16</v>
      </c>
      <c r="B120" s="16" t="s">
        <v>18</v>
      </c>
      <c r="C120" s="16">
        <f>COUNTIF(A$2:A120, A120)+COUNTIF(B$2:B120, A120)</f>
        <v>12</v>
      </c>
      <c r="D120" s="16">
        <f>COUNTIF(B$2:B120, B120)+COUNTIF(A$2:A120, B120)</f>
        <v>12</v>
      </c>
      <c r="E120" s="46">
        <f ca="1">HLOOKUP(A120, Form!$C$1:$V$39, Fixtures!C120+1, FALSE)</f>
        <v>0.86842105263157898</v>
      </c>
      <c r="F120" s="46">
        <f ca="1">HLOOKUP(B120, Form!$C$1:$V$39, Fixtures!C120+1, FALSE)</f>
        <v>1.8421052631578947</v>
      </c>
      <c r="G120" s="46">
        <f t="shared" ca="1" si="101"/>
        <v>0.47142857142857147</v>
      </c>
      <c r="H120" s="46">
        <f t="shared" ca="1" si="102"/>
        <v>2.1212121212121211</v>
      </c>
      <c r="I120" s="46">
        <f t="shared" ca="1" si="103"/>
        <v>4.6446525431993795</v>
      </c>
      <c r="J120" s="46">
        <f t="shared" ca="1" si="104"/>
        <v>1.0528170027027981</v>
      </c>
      <c r="K120" s="16">
        <f t="shared" ca="1" si="105"/>
        <v>0.60209424183444171</v>
      </c>
      <c r="L120" s="16">
        <f t="shared" ca="1" si="106"/>
        <v>0.17715882285877629</v>
      </c>
      <c r="M120" s="16">
        <f t="shared" ca="1" si="107"/>
        <v>0.48713548196618167</v>
      </c>
      <c r="N120" s="16">
        <f t="shared" ca="1" si="108"/>
        <v>0.62418300614761135</v>
      </c>
      <c r="O120" s="16"/>
      <c r="P120" s="46">
        <f t="shared" ca="1" si="109"/>
        <v>0.13749471670948799</v>
      </c>
      <c r="Q120" s="46">
        <f t="shared" ca="1" si="110"/>
        <v>0.51556538804981744</v>
      </c>
      <c r="R120" s="46">
        <f t="shared" ca="1" si="111"/>
        <v>1</v>
      </c>
      <c r="T120" s="47">
        <f t="shared" ca="1" si="100"/>
        <v>0.64121399059655459</v>
      </c>
      <c r="U120" s="47"/>
      <c r="V120" s="16" t="str">
        <f t="shared" ca="1" si="112"/>
        <v>Tottenham Hotspur</v>
      </c>
      <c r="W120" s="16">
        <f t="shared" ca="1" si="113"/>
        <v>0</v>
      </c>
      <c r="X120" s="16">
        <f t="shared" ca="1" si="114"/>
        <v>3</v>
      </c>
    </row>
    <row r="121" spans="1:24" x14ac:dyDescent="0.25">
      <c r="A121" s="16" t="s">
        <v>10</v>
      </c>
      <c r="B121" s="16" t="s">
        <v>13</v>
      </c>
      <c r="C121" s="16">
        <f>COUNTIF(A$2:A121, A121)+COUNTIF(B$2:B121, A121)</f>
        <v>12</v>
      </c>
      <c r="D121" s="16">
        <f>COUNTIF(B$2:B121, B121)+COUNTIF(A$2:A121, B121)</f>
        <v>12</v>
      </c>
      <c r="E121" s="46">
        <f ca="1">HLOOKUP(A121, Form!$C$1:$V$39, Fixtures!C121+1, FALSE)</f>
        <v>0.84210526315789469</v>
      </c>
      <c r="F121" s="46">
        <f ca="1">HLOOKUP(B121, Form!$C$1:$V$39, Fixtures!C121+1, FALSE)</f>
        <v>1.5</v>
      </c>
      <c r="G121" s="46">
        <f t="shared" ca="1" si="101"/>
        <v>0.56140350877192979</v>
      </c>
      <c r="H121" s="46">
        <f t="shared" ca="1" si="102"/>
        <v>1.78125</v>
      </c>
      <c r="I121" s="46">
        <f t="shared" ca="1" si="103"/>
        <v>3.3172065066501957</v>
      </c>
      <c r="J121" s="46">
        <f t="shared" ca="1" si="104"/>
        <v>1.2416361258695081</v>
      </c>
      <c r="K121" s="16">
        <f t="shared" ca="1" si="105"/>
        <v>0.84126899923151799</v>
      </c>
      <c r="L121" s="16">
        <f t="shared" ca="1" si="106"/>
        <v>0.23163126398044817</v>
      </c>
      <c r="M121" s="16">
        <f t="shared" ca="1" si="107"/>
        <v>0.44610273204448381</v>
      </c>
      <c r="N121" s="16">
        <f t="shared" ca="1" si="108"/>
        <v>0.5431036966447409</v>
      </c>
      <c r="O121" s="16"/>
      <c r="P121" s="46">
        <f t="shared" ca="1" si="109"/>
        <v>0.18973141587226666</v>
      </c>
      <c r="Q121" s="46">
        <f t="shared" ca="1" si="110"/>
        <v>0.55513849227811263</v>
      </c>
      <c r="R121" s="46">
        <f t="shared" ca="1" si="111"/>
        <v>1</v>
      </c>
      <c r="T121" s="47">
        <f t="shared" ca="1" si="100"/>
        <v>0.11174849173654056</v>
      </c>
      <c r="U121" s="47"/>
      <c r="V121" s="16" t="str">
        <f t="shared" ca="1" si="112"/>
        <v>Aston Villa</v>
      </c>
      <c r="W121" s="16">
        <f t="shared" ca="1" si="113"/>
        <v>3</v>
      </c>
      <c r="X121" s="16">
        <f t="shared" ca="1" si="114"/>
        <v>0</v>
      </c>
    </row>
    <row r="122" spans="1:24" x14ac:dyDescent="0.25">
      <c r="A122" s="16" t="s">
        <v>4</v>
      </c>
      <c r="B122" s="16" t="s">
        <v>6</v>
      </c>
      <c r="C122" s="16">
        <f>COUNTIF(A$2:A122, A122)+COUNTIF(B$2:B122, A122)</f>
        <v>13</v>
      </c>
      <c r="D122" s="16">
        <f>COUNTIF(B$2:B122, B122)+COUNTIF(A$2:A122, B122)</f>
        <v>13</v>
      </c>
      <c r="E122" s="46">
        <f ca="1">HLOOKUP(A122, Form!$C$1:$V$39, Fixtures!C122+1, FALSE)</f>
        <v>0.76315789473684215</v>
      </c>
      <c r="F122" s="46">
        <f ca="1">HLOOKUP(B122, Form!$C$1:$V$39, Fixtures!C122+1, FALSE)</f>
        <v>1.6578947368421053</v>
      </c>
      <c r="G122" s="46">
        <f t="shared" ca="1" si="101"/>
        <v>0.46031746031746035</v>
      </c>
      <c r="H122" s="46">
        <f t="shared" ca="1" si="102"/>
        <v>2.1724137931034484</v>
      </c>
      <c r="I122" s="46">
        <f t="shared" ca="1" si="103"/>
        <v>4.8631085852448726</v>
      </c>
      <c r="J122" s="46">
        <f t="shared" ca="1" si="104"/>
        <v>1.0293673016110241</v>
      </c>
      <c r="K122" s="16">
        <f t="shared" ca="1" si="105"/>
        <v>0.57521213468979526</v>
      </c>
      <c r="L122" s="16">
        <f t="shared" ca="1" si="106"/>
        <v>0.17055798736468994</v>
      </c>
      <c r="M122" s="16">
        <f t="shared" ca="1" si="107"/>
        <v>0.49276441933707354</v>
      </c>
      <c r="N122" s="16">
        <f t="shared" ca="1" si="108"/>
        <v>0.63483512980740764</v>
      </c>
      <c r="O122" s="16"/>
      <c r="P122" s="46">
        <f t="shared" ca="1" si="109"/>
        <v>0.1313846606193354</v>
      </c>
      <c r="Q122" s="46">
        <f t="shared" ca="1" si="110"/>
        <v>0.5109721956284905</v>
      </c>
      <c r="R122" s="46">
        <f t="shared" ca="1" si="111"/>
        <v>1</v>
      </c>
      <c r="T122" s="47">
        <f t="shared" ca="1" si="100"/>
        <v>0.20243889756213596</v>
      </c>
      <c r="U122" s="47"/>
      <c r="V122" s="16" t="str">
        <f t="shared" ca="1" si="112"/>
        <v>Draw</v>
      </c>
      <c r="W122" s="16">
        <f t="shared" ca="1" si="113"/>
        <v>1</v>
      </c>
      <c r="X122" s="16">
        <f t="shared" ca="1" si="114"/>
        <v>1</v>
      </c>
    </row>
    <row r="123" spans="1:24" x14ac:dyDescent="0.25">
      <c r="A123" s="16" t="s">
        <v>9</v>
      </c>
      <c r="B123" s="16" t="s">
        <v>10</v>
      </c>
      <c r="C123" s="16">
        <f>COUNTIF(A$2:A123, A123)+COUNTIF(B$2:B123, A123)</f>
        <v>13</v>
      </c>
      <c r="D123" s="16">
        <f>COUNTIF(B$2:B123, B123)+COUNTIF(A$2:A123, B123)</f>
        <v>13</v>
      </c>
      <c r="E123" s="46">
        <f ca="1">HLOOKUP(A123, Form!$C$1:$V$39, Fixtures!C123+1, FALSE)</f>
        <v>0.83342105263157895</v>
      </c>
      <c r="F123" s="46">
        <f ca="1">HLOOKUP(B123, Form!$C$1:$V$39, Fixtures!C123+1, FALSE)</f>
        <v>0.89473684210526316</v>
      </c>
      <c r="G123" s="46">
        <f t="shared" ca="1" si="101"/>
        <v>0.93147058823529416</v>
      </c>
      <c r="H123" s="46">
        <f t="shared" ca="1" si="102"/>
        <v>1.0735712030312599</v>
      </c>
      <c r="I123" s="46">
        <f t="shared" ca="1" si="103"/>
        <v>1.2503647594591505</v>
      </c>
      <c r="J123" s="46">
        <f t="shared" ca="1" si="104"/>
        <v>2.002913787041694</v>
      </c>
      <c r="K123" s="16">
        <f t="shared" ca="1" si="105"/>
        <v>2.2183595662199771</v>
      </c>
      <c r="L123" s="16">
        <f t="shared" ca="1" si="106"/>
        <v>0.44437240487197222</v>
      </c>
      <c r="M123" s="16">
        <f t="shared" ca="1" si="107"/>
        <v>0.33300989336265469</v>
      </c>
      <c r="N123" s="16">
        <f t="shared" ca="1" si="108"/>
        <v>0.3107173016017345</v>
      </c>
      <c r="O123" s="16"/>
      <c r="P123" s="46">
        <f t="shared" ca="1" si="109"/>
        <v>0.40839313325618454</v>
      </c>
      <c r="Q123" s="46">
        <f t="shared" ca="1" si="110"/>
        <v>0.71444038611128691</v>
      </c>
      <c r="R123" s="46">
        <f t="shared" ca="1" si="111"/>
        <v>1</v>
      </c>
      <c r="T123" s="47">
        <f t="shared" ca="1" si="100"/>
        <v>0.55889009430679704</v>
      </c>
      <c r="U123" s="47"/>
      <c r="V123" s="16" t="str">
        <f t="shared" ca="1" si="112"/>
        <v>Draw</v>
      </c>
      <c r="W123" s="16">
        <f t="shared" ca="1" si="113"/>
        <v>1</v>
      </c>
      <c r="X123" s="16">
        <f t="shared" ca="1" si="114"/>
        <v>1</v>
      </c>
    </row>
    <row r="124" spans="1:24" x14ac:dyDescent="0.25">
      <c r="A124" s="16" t="s">
        <v>7</v>
      </c>
      <c r="B124" s="16" t="s">
        <v>3</v>
      </c>
      <c r="C124" s="16">
        <f>COUNTIF(A$2:A124, A124)+COUNTIF(B$2:B124, A124)</f>
        <v>13</v>
      </c>
      <c r="D124" s="16">
        <f>COUNTIF(B$2:B124, B124)+COUNTIF(A$2:A124, B124)</f>
        <v>13</v>
      </c>
      <c r="E124" s="46">
        <f ca="1">HLOOKUP(A124, Form!$C$1:$V$39, Fixtures!C124+1, FALSE)</f>
        <v>2.2105263157894739</v>
      </c>
      <c r="F124" s="46">
        <f ca="1">HLOOKUP(B124, Form!$C$1:$V$39, Fixtures!C124+1, FALSE)</f>
        <v>1.5263157894736843</v>
      </c>
      <c r="G124" s="46">
        <f t="shared" ca="1" si="101"/>
        <v>1.4482758620689655</v>
      </c>
      <c r="H124" s="46">
        <f t="shared" ca="1" si="102"/>
        <v>0.69047619047619047</v>
      </c>
      <c r="I124" s="46">
        <f t="shared" ca="1" si="103"/>
        <v>0.53415245560091751</v>
      </c>
      <c r="J124" s="46">
        <f t="shared" ca="1" si="104"/>
        <v>1.9326617966216899</v>
      </c>
      <c r="K124" s="16">
        <f t="shared" ca="1" si="105"/>
        <v>5.1653915853999122</v>
      </c>
      <c r="L124" s="16">
        <f t="shared" ca="1" si="106"/>
        <v>0.65182570112193083</v>
      </c>
      <c r="M124" s="16">
        <f t="shared" ca="1" si="107"/>
        <v>0.34098715411097191</v>
      </c>
      <c r="N124" s="16">
        <f t="shared" ca="1" si="108"/>
        <v>0.1621956993563996</v>
      </c>
      <c r="O124" s="16"/>
      <c r="P124" s="46">
        <f t="shared" ca="1" si="109"/>
        <v>0.56434707650603233</v>
      </c>
      <c r="Q124" s="46">
        <f t="shared" ca="1" si="110"/>
        <v>0.85957186315899359</v>
      </c>
      <c r="R124" s="46">
        <f t="shared" ca="1" si="111"/>
        <v>1</v>
      </c>
      <c r="T124" s="47">
        <f t="shared" ca="1" si="100"/>
        <v>0.89575267856807861</v>
      </c>
      <c r="U124" s="47"/>
      <c r="V124" s="16" t="str">
        <f t="shared" ca="1" si="112"/>
        <v>Stoke City</v>
      </c>
      <c r="W124" s="16">
        <f t="shared" ca="1" si="113"/>
        <v>0</v>
      </c>
      <c r="X124" s="16">
        <f t="shared" ca="1" si="114"/>
        <v>3</v>
      </c>
    </row>
    <row r="125" spans="1:24" x14ac:dyDescent="0.25">
      <c r="A125" s="16" t="s">
        <v>0</v>
      </c>
      <c r="B125" s="16" t="s">
        <v>16</v>
      </c>
      <c r="C125" s="16">
        <f>COUNTIF(A$2:A125, A125)+COUNTIF(B$2:B125, A125)</f>
        <v>13</v>
      </c>
      <c r="D125" s="16">
        <f>COUNTIF(B$2:B125, B125)+COUNTIF(A$2:A125, B125)</f>
        <v>13</v>
      </c>
      <c r="E125" s="46">
        <f ca="1">HLOOKUP(A125, Form!$C$1:$V$39, Fixtures!C125+1, FALSE)</f>
        <v>1.5</v>
      </c>
      <c r="F125" s="46">
        <f ca="1">HLOOKUP(B125, Form!$C$1:$V$39, Fixtures!C125+1, FALSE)</f>
        <v>0.86842105263157898</v>
      </c>
      <c r="G125" s="46">
        <f t="shared" ca="1" si="101"/>
        <v>1.7272727272727273</v>
      </c>
      <c r="H125" s="46">
        <f t="shared" ca="1" si="102"/>
        <v>0.57894736842105265</v>
      </c>
      <c r="I125" s="46">
        <f t="shared" ca="1" si="103"/>
        <v>0.38039183396445853</v>
      </c>
      <c r="J125" s="46">
        <f t="shared" ca="1" si="104"/>
        <v>1.8302667427311428</v>
      </c>
      <c r="K125" s="16">
        <f t="shared" ca="1" si="105"/>
        <v>7.2380100090144222</v>
      </c>
      <c r="L125" s="16">
        <f t="shared" ca="1" si="106"/>
        <v>0.72443198763934979</v>
      </c>
      <c r="M125" s="16">
        <f t="shared" ca="1" si="107"/>
        <v>0.35332358780961504</v>
      </c>
      <c r="N125" s="16">
        <f t="shared" ca="1" si="108"/>
        <v>0.12138853908962874</v>
      </c>
      <c r="O125" s="16"/>
      <c r="P125" s="46">
        <f t="shared" ca="1" si="109"/>
        <v>0.60412420730438776</v>
      </c>
      <c r="Q125" s="46">
        <f t="shared" ca="1" si="110"/>
        <v>0.8987706835084317</v>
      </c>
      <c r="R125" s="46">
        <f t="shared" ca="1" si="111"/>
        <v>1</v>
      </c>
      <c r="T125" s="47">
        <f t="shared" ca="1" si="100"/>
        <v>0.56636802454033752</v>
      </c>
      <c r="U125" s="47"/>
      <c r="V125" s="16" t="str">
        <f t="shared" ca="1" si="112"/>
        <v>Manchester United</v>
      </c>
      <c r="W125" s="16">
        <f t="shared" ca="1" si="113"/>
        <v>3</v>
      </c>
      <c r="X125" s="16">
        <f t="shared" ca="1" si="114"/>
        <v>0</v>
      </c>
    </row>
    <row r="126" spans="1:24" x14ac:dyDescent="0.25">
      <c r="A126" s="16" t="s">
        <v>2</v>
      </c>
      <c r="B126" s="16" t="s">
        <v>1</v>
      </c>
      <c r="C126" s="16">
        <f>COUNTIF(A$2:A126, A126)+COUNTIF(B$2:B126, A126)</f>
        <v>13</v>
      </c>
      <c r="D126" s="16">
        <f>COUNTIF(B$2:B126, B126)+COUNTIF(A$2:A126, B126)</f>
        <v>13</v>
      </c>
      <c r="E126" s="46">
        <f ca="1">HLOOKUP(A126, Form!$C$1:$V$39, Fixtures!C126+1, FALSE)</f>
        <v>0.56263157894736848</v>
      </c>
      <c r="F126" s="46">
        <f ca="1">HLOOKUP(B126, Form!$C$1:$V$39, Fixtures!C126+1, FALSE)</f>
        <v>0.80447368421052656</v>
      </c>
      <c r="G126" s="46">
        <f t="shared" ca="1" si="101"/>
        <v>0.69937847562970223</v>
      </c>
      <c r="H126" s="46">
        <f t="shared" ca="1" si="102"/>
        <v>1.4298409728718431</v>
      </c>
      <c r="I126" s="46">
        <f t="shared" ca="1" si="103"/>
        <v>2.1720266058319928</v>
      </c>
      <c r="J126" s="46">
        <f t="shared" ca="1" si="104"/>
        <v>1.5280064046857325</v>
      </c>
      <c r="K126" s="16">
        <f t="shared" ca="1" si="105"/>
        <v>1.2814362564827315</v>
      </c>
      <c r="L126" s="16">
        <f t="shared" ca="1" si="106"/>
        <v>0.31525586770345182</v>
      </c>
      <c r="M126" s="16">
        <f t="shared" ca="1" si="107"/>
        <v>0.39556861808042548</v>
      </c>
      <c r="N126" s="16">
        <f t="shared" ca="1" si="108"/>
        <v>0.43832037698116122</v>
      </c>
      <c r="O126" s="16"/>
      <c r="P126" s="46">
        <f t="shared" ca="1" si="109"/>
        <v>0.27433953535230748</v>
      </c>
      <c r="Q126" s="46">
        <f t="shared" ca="1" si="110"/>
        <v>0.61856821434463227</v>
      </c>
      <c r="R126" s="46">
        <f t="shared" ca="1" si="111"/>
        <v>1</v>
      </c>
      <c r="T126" s="47">
        <f t="shared" ca="1" si="100"/>
        <v>0.61237418473019478</v>
      </c>
      <c r="U126" s="47"/>
      <c r="V126" s="16" t="str">
        <f t="shared" ca="1" si="112"/>
        <v>Draw</v>
      </c>
      <c r="W126" s="16">
        <f t="shared" ca="1" si="113"/>
        <v>1</v>
      </c>
      <c r="X126" s="16">
        <f t="shared" ca="1" si="114"/>
        <v>1</v>
      </c>
    </row>
    <row r="127" spans="1:24" x14ac:dyDescent="0.25">
      <c r="A127" s="16" t="s">
        <v>14</v>
      </c>
      <c r="B127" s="16" t="s">
        <v>12</v>
      </c>
      <c r="C127" s="16">
        <f>COUNTIF(A$2:A127, A127)+COUNTIF(B$2:B127, A127)</f>
        <v>13</v>
      </c>
      <c r="D127" s="16">
        <f>COUNTIF(B$2:B127, B127)+COUNTIF(A$2:A127, B127)</f>
        <v>13</v>
      </c>
      <c r="E127" s="46">
        <f ca="1">HLOOKUP(A127, Form!$C$1:$V$39, Fixtures!C127+1, FALSE)</f>
        <v>1.3157894736842106</v>
      </c>
      <c r="F127" s="46">
        <f ca="1">HLOOKUP(B127, Form!$C$1:$V$39, Fixtures!C127+1, FALSE)</f>
        <v>1.5789473684210527</v>
      </c>
      <c r="G127" s="46">
        <f t="shared" ca="1" si="101"/>
        <v>0.83333333333333337</v>
      </c>
      <c r="H127" s="46">
        <f t="shared" ca="1" si="102"/>
        <v>1.2</v>
      </c>
      <c r="I127" s="46">
        <f t="shared" ca="1" si="103"/>
        <v>1.5495583372255042</v>
      </c>
      <c r="J127" s="46">
        <f t="shared" ca="1" si="104"/>
        <v>1.8030183447659502</v>
      </c>
      <c r="K127" s="16">
        <f t="shared" ca="1" si="105"/>
        <v>1.7924247802769908</v>
      </c>
      <c r="L127" s="16">
        <f t="shared" ca="1" si="106"/>
        <v>0.3922247965066083</v>
      </c>
      <c r="M127" s="16">
        <f t="shared" ca="1" si="107"/>
        <v>0.3567582787559313</v>
      </c>
      <c r="N127" s="16">
        <f t="shared" ca="1" si="108"/>
        <v>0.35811170530466579</v>
      </c>
      <c r="O127" s="16"/>
      <c r="P127" s="46">
        <f t="shared" ca="1" si="109"/>
        <v>0.3542829425188484</v>
      </c>
      <c r="Q127" s="46">
        <f t="shared" ca="1" si="110"/>
        <v>0.67653021982346262</v>
      </c>
      <c r="R127" s="46">
        <f t="shared" ca="1" si="111"/>
        <v>1</v>
      </c>
      <c r="T127" s="47">
        <f t="shared" ca="1" si="100"/>
        <v>0.71281931815253774</v>
      </c>
      <c r="U127" s="47"/>
      <c r="V127" s="16" t="str">
        <f t="shared" ca="1" si="112"/>
        <v>Crystal Palace</v>
      </c>
      <c r="W127" s="16">
        <f t="shared" ca="1" si="113"/>
        <v>0</v>
      </c>
      <c r="X127" s="16">
        <f t="shared" ca="1" si="114"/>
        <v>3</v>
      </c>
    </row>
    <row r="128" spans="1:24" x14ac:dyDescent="0.25">
      <c r="A128" s="16" t="s">
        <v>5</v>
      </c>
      <c r="B128" s="16" t="s">
        <v>8</v>
      </c>
      <c r="C128" s="16">
        <f>COUNTIF(A$2:A128, A128)+COUNTIF(B$2:B128, A128)</f>
        <v>13</v>
      </c>
      <c r="D128" s="16">
        <f>COUNTIF(B$2:B128, B128)+COUNTIF(A$2:A128, B128)</f>
        <v>13</v>
      </c>
      <c r="E128" s="46">
        <f ca="1">HLOOKUP(A128, Form!$C$1:$V$39, Fixtures!C128+1, FALSE)</f>
        <v>1.0263157894736843</v>
      </c>
      <c r="F128" s="46">
        <f ca="1">HLOOKUP(B128, Form!$C$1:$V$39, Fixtures!C128+1, FALSE)</f>
        <v>1</v>
      </c>
      <c r="G128" s="46">
        <f t="shared" ca="1" si="101"/>
        <v>1.0263157894736843</v>
      </c>
      <c r="H128" s="46">
        <f t="shared" ca="1" si="102"/>
        <v>0.97435897435897423</v>
      </c>
      <c r="I128" s="46">
        <f t="shared" ca="1" si="103"/>
        <v>1.03725888318149</v>
      </c>
      <c r="J128" s="46">
        <f t="shared" ca="1" si="104"/>
        <v>2.1496763528618139</v>
      </c>
      <c r="K128" s="16">
        <f t="shared" ca="1" si="105"/>
        <v>2.671013976371845</v>
      </c>
      <c r="L128" s="16">
        <f t="shared" ca="1" si="106"/>
        <v>0.49085563364354934</v>
      </c>
      <c r="M128" s="16">
        <f t="shared" ca="1" si="107"/>
        <v>0.31749293831139008</v>
      </c>
      <c r="N128" s="16">
        <f t="shared" ca="1" si="108"/>
        <v>0.27240430203655203</v>
      </c>
      <c r="O128" s="16"/>
      <c r="P128" s="46">
        <f t="shared" ca="1" si="109"/>
        <v>0.45417934613552896</v>
      </c>
      <c r="Q128" s="46">
        <f t="shared" ca="1" si="110"/>
        <v>0.74794950021229678</v>
      </c>
      <c r="R128" s="46">
        <f t="shared" ca="1" si="111"/>
        <v>1</v>
      </c>
      <c r="T128" s="47">
        <f t="shared" ca="1" si="100"/>
        <v>0.39200255988969412</v>
      </c>
      <c r="U128" s="47"/>
      <c r="V128" s="16" t="str">
        <f t="shared" ca="1" si="112"/>
        <v>West Ham United</v>
      </c>
      <c r="W128" s="16">
        <f t="shared" ca="1" si="113"/>
        <v>3</v>
      </c>
      <c r="X128" s="16">
        <f t="shared" ca="1" si="114"/>
        <v>0</v>
      </c>
    </row>
    <row r="129" spans="1:24" x14ac:dyDescent="0.25">
      <c r="A129" s="16" t="s">
        <v>17</v>
      </c>
      <c r="B129" s="16" t="s">
        <v>11</v>
      </c>
      <c r="C129" s="16">
        <f>COUNTIF(A$2:A129, A129)+COUNTIF(B$2:B129, A129)</f>
        <v>13</v>
      </c>
      <c r="D129" s="16">
        <f>COUNTIF(B$2:B129, B129)+COUNTIF(A$2:A129, B129)</f>
        <v>13</v>
      </c>
      <c r="E129" s="46">
        <f ca="1">HLOOKUP(A129, Form!$C$1:$V$39, Fixtures!C129+1, FALSE)</f>
        <v>1.263157894736842</v>
      </c>
      <c r="F129" s="46">
        <f ca="1">HLOOKUP(B129, Form!$C$1:$V$39, Fixtures!C129+1, FALSE)</f>
        <v>2.1052631578947367</v>
      </c>
      <c r="G129" s="46">
        <f t="shared" ca="1" si="101"/>
        <v>0.6</v>
      </c>
      <c r="H129" s="46">
        <f t="shared" ca="1" si="102"/>
        <v>1.6666666666666667</v>
      </c>
      <c r="I129" s="46">
        <f t="shared" ca="1" si="103"/>
        <v>2.918288410568544</v>
      </c>
      <c r="J129" s="46">
        <f t="shared" ca="1" si="104"/>
        <v>1.3221019783471302</v>
      </c>
      <c r="K129" s="16">
        <f t="shared" ca="1" si="105"/>
        <v>0.95550435334266959</v>
      </c>
      <c r="L129" s="16">
        <f t="shared" ca="1" si="106"/>
        <v>0.25521347466479627</v>
      </c>
      <c r="M129" s="16">
        <f t="shared" ca="1" si="107"/>
        <v>0.43064430818486227</v>
      </c>
      <c r="N129" s="16">
        <f t="shared" ca="1" si="108"/>
        <v>0.51137702572261501</v>
      </c>
      <c r="O129" s="16"/>
      <c r="P129" s="46">
        <f t="shared" ca="1" si="109"/>
        <v>0.21316910670943778</v>
      </c>
      <c r="Q129" s="46">
        <f t="shared" ca="1" si="110"/>
        <v>0.57286822763494305</v>
      </c>
      <c r="R129" s="46">
        <f t="shared" ca="1" si="111"/>
        <v>1</v>
      </c>
      <c r="T129" s="47">
        <f t="shared" ca="1" si="100"/>
        <v>0.62819485659504848</v>
      </c>
      <c r="U129" s="47"/>
      <c r="V129" s="16" t="str">
        <f t="shared" ca="1" si="112"/>
        <v>Chelsea</v>
      </c>
      <c r="W129" s="16">
        <f t="shared" ca="1" si="113"/>
        <v>0</v>
      </c>
      <c r="X129" s="16">
        <f t="shared" ca="1" si="114"/>
        <v>3</v>
      </c>
    </row>
    <row r="130" spans="1:24" x14ac:dyDescent="0.25">
      <c r="A130" s="16" t="s">
        <v>13</v>
      </c>
      <c r="B130" s="16" t="s">
        <v>19</v>
      </c>
      <c r="C130" s="16">
        <f>COUNTIF(A$2:A130, A130)+COUNTIF(B$2:B130, A130)</f>
        <v>13</v>
      </c>
      <c r="D130" s="16">
        <f>COUNTIF(B$2:B130, B130)+COUNTIF(A$2:A130, B130)</f>
        <v>13</v>
      </c>
      <c r="E130" s="46">
        <f ca="1">HLOOKUP(A130, Form!$C$1:$V$39, Fixtures!C130+1, FALSE)</f>
        <v>1.5</v>
      </c>
      <c r="F130" s="46">
        <f ca="1">HLOOKUP(B130, Form!$C$1:$V$39, Fixtures!C130+1, FALSE)</f>
        <v>2.4473684210526314</v>
      </c>
      <c r="G130" s="46">
        <f t="shared" ca="1" si="101"/>
        <v>0.61290322580645162</v>
      </c>
      <c r="H130" s="46">
        <f t="shared" ca="1" si="102"/>
        <v>1.631578947368421</v>
      </c>
      <c r="I130" s="46">
        <f t="shared" ca="1" si="103"/>
        <v>2.8010538933570581</v>
      </c>
      <c r="J130" s="46">
        <f t="shared" ca="1" si="104"/>
        <v>1.3489375100584871</v>
      </c>
      <c r="K130" s="16">
        <f t="shared" ca="1" si="105"/>
        <v>0.99524161595445249</v>
      </c>
      <c r="L130" s="16">
        <f t="shared" ca="1" si="106"/>
        <v>0.26308493066821753</v>
      </c>
      <c r="M130" s="16">
        <f t="shared" ca="1" si="107"/>
        <v>0.42572439484569369</v>
      </c>
      <c r="N130" s="16">
        <f t="shared" ca="1" si="108"/>
        <v>0.50119243303855998</v>
      </c>
      <c r="O130" s="16"/>
      <c r="P130" s="46">
        <f t="shared" ca="1" si="109"/>
        <v>0.22107944696505022</v>
      </c>
      <c r="Q130" s="46">
        <f t="shared" ca="1" si="110"/>
        <v>0.57883051059671131</v>
      </c>
      <c r="R130" s="46">
        <f t="shared" ca="1" si="111"/>
        <v>1</v>
      </c>
      <c r="T130" s="47">
        <f t="shared" ca="1" si="100"/>
        <v>0.26781636174395451</v>
      </c>
      <c r="U130" s="47"/>
      <c r="V130" s="16" t="str">
        <f t="shared" ca="1" si="112"/>
        <v>Draw</v>
      </c>
      <c r="W130" s="16">
        <f t="shared" ca="1" si="113"/>
        <v>1</v>
      </c>
      <c r="X130" s="16">
        <f t="shared" ca="1" si="114"/>
        <v>1</v>
      </c>
    </row>
    <row r="131" spans="1:24" x14ac:dyDescent="0.25">
      <c r="A131" s="16" t="s">
        <v>18</v>
      </c>
      <c r="B131" s="16" t="s">
        <v>15</v>
      </c>
      <c r="C131" s="16">
        <f>COUNTIF(A$2:A131, A131)+COUNTIF(B$2:B131, A131)</f>
        <v>13</v>
      </c>
      <c r="D131" s="16">
        <f>COUNTIF(B$2:B131, B131)+COUNTIF(A$2:A131, B131)</f>
        <v>13</v>
      </c>
      <c r="E131" s="46">
        <f ca="1">HLOOKUP(A131, Form!$C$1:$V$39, Fixtures!C131+1, FALSE)</f>
        <v>1.9210526315789473</v>
      </c>
      <c r="F131" s="46">
        <f ca="1">HLOOKUP(B131, Form!$C$1:$V$39, Fixtures!C131+1, FALSE)</f>
        <v>2.0263157894736841</v>
      </c>
      <c r="G131" s="46">
        <f t="shared" ca="1" si="101"/>
        <v>0.94805194805194815</v>
      </c>
      <c r="H131" s="46">
        <f t="shared" ca="1" si="102"/>
        <v>1.0547945205479452</v>
      </c>
      <c r="I131" s="46">
        <f t="shared" ca="1" si="103"/>
        <v>1.2085653699163144</v>
      </c>
      <c r="J131" s="46">
        <f t="shared" ca="1" si="104"/>
        <v>2.036569251749452</v>
      </c>
      <c r="K131" s="16">
        <f t="shared" ca="1" si="105"/>
        <v>2.2945977532544224</v>
      </c>
      <c r="L131" s="16">
        <f t="shared" ca="1" si="106"/>
        <v>0.45278261337489473</v>
      </c>
      <c r="M131" s="16">
        <f t="shared" ca="1" si="107"/>
        <v>0.32931901665798408</v>
      </c>
      <c r="N131" s="16">
        <f t="shared" ca="1" si="108"/>
        <v>0.30352719053857008</v>
      </c>
      <c r="O131" s="16"/>
      <c r="P131" s="46">
        <f t="shared" ca="1" si="109"/>
        <v>0.41706944841107008</v>
      </c>
      <c r="Q131" s="46">
        <f t="shared" ca="1" si="110"/>
        <v>0.72041347393596222</v>
      </c>
      <c r="R131" s="46">
        <f t="shared" ca="1" si="111"/>
        <v>1</v>
      </c>
      <c r="T131" s="47">
        <f t="shared" ref="T131:T194" ca="1" si="115">RAND()</f>
        <v>0.52426879835203688</v>
      </c>
      <c r="U131" s="47"/>
      <c r="V131" s="16" t="str">
        <f t="shared" ca="1" si="112"/>
        <v>Draw</v>
      </c>
      <c r="W131" s="16">
        <f t="shared" ca="1" si="113"/>
        <v>1</v>
      </c>
      <c r="X131" s="16">
        <f t="shared" ca="1" si="114"/>
        <v>1</v>
      </c>
    </row>
    <row r="132" spans="1:24" x14ac:dyDescent="0.25">
      <c r="A132" s="16" t="s">
        <v>9</v>
      </c>
      <c r="B132" s="16" t="s">
        <v>8</v>
      </c>
      <c r="C132" s="16">
        <f>COUNTIF(A$2:A132, A132)+COUNTIF(B$2:B132, A132)</f>
        <v>14</v>
      </c>
      <c r="D132" s="16">
        <f>COUNTIF(B$2:B132, B132)+COUNTIF(A$2:A132, B132)</f>
        <v>14</v>
      </c>
      <c r="E132" s="46">
        <f ca="1">HLOOKUP(A132, Form!$C$1:$V$39, Fixtures!C132+1, FALSE)</f>
        <v>0.82894736842105265</v>
      </c>
      <c r="F132" s="46">
        <f ca="1">HLOOKUP(B132, Form!$C$1:$V$39, Fixtures!C132+1, FALSE)</f>
        <v>0.92105263157894735</v>
      </c>
      <c r="G132" s="46">
        <f t="shared" ca="1" si="101"/>
        <v>0.9</v>
      </c>
      <c r="H132" s="46">
        <f t="shared" ca="1" si="102"/>
        <v>1.1111111111111112</v>
      </c>
      <c r="I132" s="46">
        <f t="shared" ca="1" si="103"/>
        <v>1.3359812229428332</v>
      </c>
      <c r="J132" s="46">
        <f t="shared" ca="1" si="104"/>
        <v>1.9389452235135229</v>
      </c>
      <c r="K132" s="16">
        <f t="shared" ca="1" si="105"/>
        <v>2.0770522951765451</v>
      </c>
      <c r="L132" s="16">
        <f t="shared" ca="1" si="106"/>
        <v>0.42808563278612971</v>
      </c>
      <c r="M132" s="16">
        <f t="shared" ca="1" si="107"/>
        <v>0.34025812798392185</v>
      </c>
      <c r="N132" s="16">
        <f t="shared" ca="1" si="108"/>
        <v>0.3249863518951423</v>
      </c>
      <c r="O132" s="16"/>
      <c r="P132" s="46">
        <f t="shared" ca="1" si="109"/>
        <v>0.39154289068522219</v>
      </c>
      <c r="Q132" s="46">
        <f t="shared" ca="1" si="110"/>
        <v>0.70275550985884017</v>
      </c>
      <c r="R132" s="46">
        <f t="shared" ca="1" si="111"/>
        <v>0.99999999999999989</v>
      </c>
      <c r="T132" s="47">
        <f t="shared" ca="1" si="115"/>
        <v>3.7703438838913805E-2</v>
      </c>
      <c r="U132" s="47"/>
      <c r="V132" s="16" t="str">
        <f t="shared" ca="1" si="112"/>
        <v>Burnley</v>
      </c>
      <c r="W132" s="16">
        <f t="shared" ca="1" si="113"/>
        <v>3</v>
      </c>
      <c r="X132" s="16">
        <f t="shared" ca="1" si="114"/>
        <v>0</v>
      </c>
    </row>
    <row r="133" spans="1:24" x14ac:dyDescent="0.25">
      <c r="A133" s="16" t="s">
        <v>1</v>
      </c>
      <c r="B133" s="16" t="s">
        <v>7</v>
      </c>
      <c r="C133" s="16">
        <f>COUNTIF(A$2:A133, A133)+COUNTIF(B$2:B133, A133)</f>
        <v>14</v>
      </c>
      <c r="D133" s="16">
        <f>COUNTIF(B$2:B133, B133)+COUNTIF(A$2:A133, B133)</f>
        <v>14</v>
      </c>
      <c r="E133" s="46">
        <f ca="1">HLOOKUP(A133, Form!$C$1:$V$39, Fixtures!C133+1, FALSE)</f>
        <v>0.80000000000000038</v>
      </c>
      <c r="F133" s="46">
        <f ca="1">HLOOKUP(B133, Form!$C$1:$V$39, Fixtures!C133+1, FALSE)</f>
        <v>2.2105263157894739</v>
      </c>
      <c r="G133" s="46">
        <f t="shared" ca="1" si="101"/>
        <v>0.36190476190476206</v>
      </c>
      <c r="H133" s="46">
        <f t="shared" ca="1" si="102"/>
        <v>2.7631578947368411</v>
      </c>
      <c r="I133" s="46">
        <f t="shared" ca="1" si="103"/>
        <v>7.7306223597849186</v>
      </c>
      <c r="J133" s="46">
        <f t="shared" ca="1" si="104"/>
        <v>0.82019169762136623</v>
      </c>
      <c r="K133" s="16">
        <f t="shared" ca="1" si="105"/>
        <v>0.36289510101943839</v>
      </c>
      <c r="L133" s="16">
        <f t="shared" ca="1" si="106"/>
        <v>0.11453937174126443</v>
      </c>
      <c r="M133" s="16">
        <f t="shared" ca="1" si="107"/>
        <v>0.5493926828184108</v>
      </c>
      <c r="N133" s="16">
        <f t="shared" ca="1" si="108"/>
        <v>0.7337321847088637</v>
      </c>
      <c r="O133" s="16"/>
      <c r="P133" s="46">
        <f t="shared" ca="1" si="109"/>
        <v>8.1950563320707173E-2</v>
      </c>
      <c r="Q133" s="46">
        <f t="shared" ca="1" si="110"/>
        <v>0.47502972166415369</v>
      </c>
      <c r="R133" s="46">
        <f t="shared" ca="1" si="111"/>
        <v>0.99999999999999989</v>
      </c>
      <c r="T133" s="47">
        <f t="shared" ca="1" si="115"/>
        <v>0.66256911908577976</v>
      </c>
      <c r="U133" s="47"/>
      <c r="V133" s="16" t="str">
        <f t="shared" ca="1" si="112"/>
        <v>Liverpool</v>
      </c>
      <c r="W133" s="16">
        <f t="shared" ca="1" si="113"/>
        <v>0</v>
      </c>
      <c r="X133" s="16">
        <f t="shared" ca="1" si="114"/>
        <v>3</v>
      </c>
    </row>
    <row r="134" spans="1:24" x14ac:dyDescent="0.25">
      <c r="A134" s="16" t="s">
        <v>0</v>
      </c>
      <c r="B134" s="16" t="s">
        <v>3</v>
      </c>
      <c r="C134" s="16">
        <f>COUNTIF(A$2:A134, A134)+COUNTIF(B$2:B134, A134)</f>
        <v>14</v>
      </c>
      <c r="D134" s="16">
        <f>COUNTIF(B$2:B134, B134)+COUNTIF(A$2:A134, B134)</f>
        <v>14</v>
      </c>
      <c r="E134" s="46">
        <f ca="1">HLOOKUP(A134, Form!$C$1:$V$39, Fixtures!C134+1, FALSE)</f>
        <v>1.5526315789473684</v>
      </c>
      <c r="F134" s="46">
        <f ca="1">HLOOKUP(B134, Form!$C$1:$V$39, Fixtures!C134+1, FALSE)</f>
        <v>1.6052631578947369</v>
      </c>
      <c r="G134" s="46">
        <f t="shared" ca="1" si="101"/>
        <v>0.96721311475409821</v>
      </c>
      <c r="H134" s="46">
        <f t="shared" ca="1" si="102"/>
        <v>1.0338983050847459</v>
      </c>
      <c r="I134" s="46">
        <f t="shared" ca="1" si="103"/>
        <v>1.1628519769409511</v>
      </c>
      <c r="J134" s="46">
        <f t="shared" ca="1" si="104"/>
        <v>2.0754202881612431</v>
      </c>
      <c r="K134" s="16">
        <f t="shared" ca="1" si="105"/>
        <v>2.3842291522067001</v>
      </c>
      <c r="L134" s="16">
        <f t="shared" ca="1" si="106"/>
        <v>0.4623524913685304</v>
      </c>
      <c r="M134" s="16">
        <f t="shared" ca="1" si="107"/>
        <v>0.32515880962659838</v>
      </c>
      <c r="N134" s="16">
        <f t="shared" ca="1" si="108"/>
        <v>0.29548826483807872</v>
      </c>
      <c r="O134" s="16"/>
      <c r="P134" s="46">
        <f t="shared" ca="1" si="109"/>
        <v>0.42691844572700155</v>
      </c>
      <c r="Q134" s="46">
        <f t="shared" ca="1" si="110"/>
        <v>0.72715754081513018</v>
      </c>
      <c r="R134" s="46">
        <f t="shared" ca="1" si="111"/>
        <v>1</v>
      </c>
      <c r="T134" s="47">
        <f t="shared" ca="1" si="115"/>
        <v>0.25259095184965175</v>
      </c>
      <c r="U134" s="47"/>
      <c r="V134" s="16" t="str">
        <f t="shared" ca="1" si="112"/>
        <v>Manchester United</v>
      </c>
      <c r="W134" s="16">
        <f t="shared" ca="1" si="113"/>
        <v>3</v>
      </c>
      <c r="X134" s="16">
        <f t="shared" ca="1" si="114"/>
        <v>0</v>
      </c>
    </row>
    <row r="135" spans="1:24" x14ac:dyDescent="0.25">
      <c r="A135" s="16" t="s">
        <v>14</v>
      </c>
      <c r="B135" s="16" t="s">
        <v>2</v>
      </c>
      <c r="C135" s="16">
        <f>COUNTIF(A$2:A135, A135)+COUNTIF(B$2:B135, A135)</f>
        <v>14</v>
      </c>
      <c r="D135" s="16">
        <f>COUNTIF(B$2:B135, B135)+COUNTIF(A$2:A135, B135)</f>
        <v>14</v>
      </c>
      <c r="E135" s="46">
        <f ca="1">HLOOKUP(A135, Form!$C$1:$V$39, Fixtures!C135+1, FALSE)</f>
        <v>1.3157894736842106</v>
      </c>
      <c r="F135" s="46">
        <f ca="1">HLOOKUP(B135, Form!$C$1:$V$39, Fixtures!C135+1, FALSE)</f>
        <v>0.55815789473684208</v>
      </c>
      <c r="G135" s="46">
        <f t="shared" ca="1" si="101"/>
        <v>2.3573785950023578</v>
      </c>
      <c r="H135" s="46">
        <f t="shared" ca="1" si="102"/>
        <v>0.42419999999999997</v>
      </c>
      <c r="I135" s="46">
        <f t="shared" ca="1" si="103"/>
        <v>0.208907648108173</v>
      </c>
      <c r="J135" s="46">
        <f t="shared" ca="1" si="104"/>
        <v>1.6625635183878302</v>
      </c>
      <c r="K135" s="16">
        <f t="shared" ca="1" si="105"/>
        <v>13.130316772218059</v>
      </c>
      <c r="L135" s="16">
        <f t="shared" ca="1" si="106"/>
        <v>0.82719304618918255</v>
      </c>
      <c r="M135" s="16">
        <f t="shared" ca="1" si="107"/>
        <v>0.37557789442164946</v>
      </c>
      <c r="N135" s="16">
        <f t="shared" ca="1" si="108"/>
        <v>7.076982180372085E-2</v>
      </c>
      <c r="O135" s="16"/>
      <c r="P135" s="46">
        <f t="shared" ca="1" si="109"/>
        <v>0.64952223800114317</v>
      </c>
      <c r="Q135" s="46">
        <f t="shared" ca="1" si="110"/>
        <v>0.94443065829353923</v>
      </c>
      <c r="R135" s="46">
        <f t="shared" ca="1" si="111"/>
        <v>1</v>
      </c>
      <c r="T135" s="47">
        <f t="shared" ca="1" si="115"/>
        <v>0.76931548028173879</v>
      </c>
      <c r="U135" s="47"/>
      <c r="V135" s="16" t="str">
        <f t="shared" ca="1" si="112"/>
        <v>Draw</v>
      </c>
      <c r="W135" s="16">
        <f t="shared" ca="1" si="113"/>
        <v>1</v>
      </c>
      <c r="X135" s="16">
        <f t="shared" ca="1" si="114"/>
        <v>1</v>
      </c>
    </row>
    <row r="136" spans="1:24" x14ac:dyDescent="0.25">
      <c r="A136" s="16" t="s">
        <v>12</v>
      </c>
      <c r="B136" s="16" t="s">
        <v>10</v>
      </c>
      <c r="C136" s="16">
        <f>COUNTIF(A$2:A136, A136)+COUNTIF(B$2:B136, A136)</f>
        <v>14</v>
      </c>
      <c r="D136" s="16">
        <f>COUNTIF(B$2:B136, B136)+COUNTIF(A$2:A136, B136)</f>
        <v>14</v>
      </c>
      <c r="E136" s="46">
        <f ca="1">HLOOKUP(A136, Form!$C$1:$V$39, Fixtures!C136+1, FALSE)</f>
        <v>1.6578947368421053</v>
      </c>
      <c r="F136" s="46">
        <f ca="1">HLOOKUP(B136, Form!$C$1:$V$39, Fixtures!C136+1, FALSE)</f>
        <v>0.89473684210526316</v>
      </c>
      <c r="G136" s="46">
        <f t="shared" ca="1" si="101"/>
        <v>1.8529411764705883</v>
      </c>
      <c r="H136" s="46">
        <f t="shared" ca="1" si="102"/>
        <v>0.53968253968253965</v>
      </c>
      <c r="I136" s="46">
        <f t="shared" ca="1" si="103"/>
        <v>0.33224335547417477</v>
      </c>
      <c r="J136" s="46">
        <f t="shared" ca="1" si="104"/>
        <v>1.7909755908548948</v>
      </c>
      <c r="K136" s="16">
        <f t="shared" ca="1" si="105"/>
        <v>8.2799564331638056</v>
      </c>
      <c r="L136" s="16">
        <f t="shared" ca="1" si="106"/>
        <v>0.75061361416516725</v>
      </c>
      <c r="M136" s="16">
        <f t="shared" ca="1" si="107"/>
        <v>0.35829765164434607</v>
      </c>
      <c r="N136" s="16">
        <f t="shared" ca="1" si="108"/>
        <v>0.10775912658666126</v>
      </c>
      <c r="O136" s="16"/>
      <c r="P136" s="46">
        <f t="shared" ca="1" si="109"/>
        <v>0.61694080735117529</v>
      </c>
      <c r="Q136" s="46">
        <f t="shared" ca="1" si="110"/>
        <v>0.91143112607973076</v>
      </c>
      <c r="R136" s="46">
        <f t="shared" ca="1" si="111"/>
        <v>1</v>
      </c>
      <c r="T136" s="47">
        <f t="shared" ca="1" si="115"/>
        <v>0.27160706279912361</v>
      </c>
      <c r="U136" s="47"/>
      <c r="V136" s="16" t="str">
        <f t="shared" ca="1" si="112"/>
        <v>Crystal Palace</v>
      </c>
      <c r="W136" s="16">
        <f t="shared" ca="1" si="113"/>
        <v>3</v>
      </c>
      <c r="X136" s="16">
        <f t="shared" ca="1" si="114"/>
        <v>0</v>
      </c>
    </row>
    <row r="137" spans="1:24" x14ac:dyDescent="0.25">
      <c r="A137" s="16" t="s">
        <v>4</v>
      </c>
      <c r="B137" s="16" t="s">
        <v>5</v>
      </c>
      <c r="C137" s="16">
        <f>COUNTIF(A$2:A137, A137)+COUNTIF(B$2:B137, A137)</f>
        <v>14</v>
      </c>
      <c r="D137" s="16">
        <f>COUNTIF(B$2:B137, B137)+COUNTIF(A$2:A137, B137)</f>
        <v>14</v>
      </c>
      <c r="E137" s="46">
        <f ca="1">HLOOKUP(A137, Form!$C$1:$V$39, Fixtures!C137+1, FALSE)</f>
        <v>0.78947368421052633</v>
      </c>
      <c r="F137" s="46">
        <f ca="1">HLOOKUP(B137, Form!$C$1:$V$39, Fixtures!C137+1, FALSE)</f>
        <v>1.0263157894736843</v>
      </c>
      <c r="G137" s="46">
        <f t="shared" ca="1" si="101"/>
        <v>0.76923076923076916</v>
      </c>
      <c r="H137" s="46">
        <f t="shared" ca="1" si="102"/>
        <v>1.3</v>
      </c>
      <c r="I137" s="46">
        <f t="shared" ca="1" si="103"/>
        <v>1.8079836961052103</v>
      </c>
      <c r="J137" s="46">
        <f t="shared" ca="1" si="104"/>
        <v>1.67174800003583</v>
      </c>
      <c r="K137" s="16">
        <f t="shared" ca="1" si="105"/>
        <v>1.5376996160264267</v>
      </c>
      <c r="L137" s="16">
        <f t="shared" ca="1" si="106"/>
        <v>0.356127423883209</v>
      </c>
      <c r="M137" s="16">
        <f t="shared" ca="1" si="107"/>
        <v>0.37428679650423219</v>
      </c>
      <c r="N137" s="16">
        <f t="shared" ca="1" si="108"/>
        <v>0.39405767084672416</v>
      </c>
      <c r="O137" s="16"/>
      <c r="P137" s="46">
        <f t="shared" ca="1" si="109"/>
        <v>0.31670638159958003</v>
      </c>
      <c r="Q137" s="46">
        <f t="shared" ca="1" si="110"/>
        <v>0.64956200869171954</v>
      </c>
      <c r="R137" s="46">
        <f t="shared" ca="1" si="111"/>
        <v>1</v>
      </c>
      <c r="T137" s="47">
        <f t="shared" ca="1" si="115"/>
        <v>6.3786201908366813E-4</v>
      </c>
      <c r="U137" s="47"/>
      <c r="V137" s="16" t="str">
        <f t="shared" ca="1" si="112"/>
        <v>West Bromwich Albion</v>
      </c>
      <c r="W137" s="16">
        <f t="shared" ca="1" si="113"/>
        <v>3</v>
      </c>
      <c r="X137" s="16">
        <f t="shared" ca="1" si="114"/>
        <v>0</v>
      </c>
    </row>
    <row r="138" spans="1:24" x14ac:dyDescent="0.25">
      <c r="A138" s="16" t="s">
        <v>6</v>
      </c>
      <c r="B138" s="16" t="s">
        <v>13</v>
      </c>
      <c r="C138" s="16">
        <f>COUNTIF(A$2:A138, A138)+COUNTIF(B$2:B138, A138)</f>
        <v>14</v>
      </c>
      <c r="D138" s="16">
        <f>COUNTIF(B$2:B138, B138)+COUNTIF(A$2:A138, B138)</f>
        <v>14</v>
      </c>
      <c r="E138" s="46">
        <f ca="1">HLOOKUP(A138, Form!$C$1:$V$39, Fixtures!C138+1, FALSE)</f>
        <v>1.6052631578947369</v>
      </c>
      <c r="F138" s="46">
        <f ca="1">HLOOKUP(B138, Form!$C$1:$V$39, Fixtures!C138+1, FALSE)</f>
        <v>1.5263157894736843</v>
      </c>
      <c r="G138" s="46">
        <f t="shared" ca="1" si="101"/>
        <v>1.0517241379310345</v>
      </c>
      <c r="H138" s="46">
        <f t="shared" ca="1" si="102"/>
        <v>0.95081967213114749</v>
      </c>
      <c r="I138" s="46">
        <f t="shared" ca="1" si="103"/>
        <v>0.98951144428679239</v>
      </c>
      <c r="J138" s="46">
        <f t="shared" ca="1" si="104"/>
        <v>2.1334930984322211</v>
      </c>
      <c r="K138" s="16">
        <f t="shared" ca="1" si="105"/>
        <v>2.7990783295728896</v>
      </c>
      <c r="L138" s="16">
        <f t="shared" ca="1" si="106"/>
        <v>0.50263596264885213</v>
      </c>
      <c r="M138" s="16">
        <f t="shared" ca="1" si="107"/>
        <v>0.31913266395905882</v>
      </c>
      <c r="N138" s="16">
        <f t="shared" ca="1" si="108"/>
        <v>0.26322173781355668</v>
      </c>
      <c r="O138" s="16"/>
      <c r="P138" s="46">
        <f t="shared" ca="1" si="109"/>
        <v>0.46326306585852939</v>
      </c>
      <c r="Q138" s="46">
        <f t="shared" ca="1" si="110"/>
        <v>0.75739716550025749</v>
      </c>
      <c r="R138" s="46">
        <f t="shared" ca="1" si="111"/>
        <v>1</v>
      </c>
      <c r="T138" s="47">
        <f t="shared" ca="1" si="115"/>
        <v>7.5417038098417044E-2</v>
      </c>
      <c r="U138" s="47"/>
      <c r="V138" s="16" t="str">
        <f t="shared" ca="1" si="112"/>
        <v>Arsenal</v>
      </c>
      <c r="W138" s="16">
        <f t="shared" ca="1" si="113"/>
        <v>3</v>
      </c>
      <c r="X138" s="16">
        <f t="shared" ca="1" si="114"/>
        <v>0</v>
      </c>
    </row>
    <row r="139" spans="1:24" x14ac:dyDescent="0.25">
      <c r="A139" s="16" t="s">
        <v>11</v>
      </c>
      <c r="B139" s="16" t="s">
        <v>18</v>
      </c>
      <c r="C139" s="16">
        <f>COUNTIF(A$2:A139, A139)+COUNTIF(B$2:B139, A139)</f>
        <v>14</v>
      </c>
      <c r="D139" s="16">
        <f>COUNTIF(B$2:B139, B139)+COUNTIF(A$2:A139, B139)</f>
        <v>14</v>
      </c>
      <c r="E139" s="46">
        <f ca="1">HLOOKUP(A139, Form!$C$1:$V$39, Fixtures!C139+1, FALSE)</f>
        <v>2.1052631578947367</v>
      </c>
      <c r="F139" s="46">
        <f ca="1">HLOOKUP(B139, Form!$C$1:$V$39, Fixtures!C139+1, FALSE)</f>
        <v>1.9210526315789473</v>
      </c>
      <c r="G139" s="46">
        <f t="shared" ca="1" si="101"/>
        <v>1.095890410958904</v>
      </c>
      <c r="H139" s="46">
        <f t="shared" ca="1" si="102"/>
        <v>0.91250000000000009</v>
      </c>
      <c r="I139" s="46">
        <f t="shared" ca="1" si="103"/>
        <v>0.91410148912339639</v>
      </c>
      <c r="J139" s="46">
        <f t="shared" ca="1" si="104"/>
        <v>2.1065456216341993</v>
      </c>
      <c r="K139" s="16">
        <f t="shared" ca="1" si="105"/>
        <v>3.0284964822501275</v>
      </c>
      <c r="L139" s="16">
        <f t="shared" ca="1" si="106"/>
        <v>0.52243833761289804</v>
      </c>
      <c r="M139" s="16">
        <f t="shared" ca="1" si="107"/>
        <v>0.32190095424188547</v>
      </c>
      <c r="N139" s="16">
        <f t="shared" ca="1" si="108"/>
        <v>0.24823156837943849</v>
      </c>
      <c r="O139" s="16"/>
      <c r="P139" s="46">
        <f t="shared" ca="1" si="109"/>
        <v>0.4781734133938913</v>
      </c>
      <c r="Q139" s="46">
        <f t="shared" ca="1" si="110"/>
        <v>0.77280048606987073</v>
      </c>
      <c r="R139" s="46">
        <f t="shared" ca="1" si="111"/>
        <v>1</v>
      </c>
      <c r="T139" s="47">
        <f t="shared" ca="1" si="115"/>
        <v>2.6574055912442884E-2</v>
      </c>
      <c r="U139" s="47"/>
      <c r="V139" s="16" t="str">
        <f t="shared" ca="1" si="112"/>
        <v>Chelsea</v>
      </c>
      <c r="W139" s="16">
        <f t="shared" ca="1" si="113"/>
        <v>3</v>
      </c>
      <c r="X139" s="16">
        <f t="shared" ca="1" si="114"/>
        <v>0</v>
      </c>
    </row>
    <row r="140" spans="1:24" x14ac:dyDescent="0.25">
      <c r="A140" s="16" t="s">
        <v>15</v>
      </c>
      <c r="B140" s="16" t="s">
        <v>16</v>
      </c>
      <c r="C140" s="16">
        <f>COUNTIF(A$2:A140, A140)+COUNTIF(B$2:B140, A140)</f>
        <v>14</v>
      </c>
      <c r="D140" s="16">
        <f>COUNTIF(B$2:B140, B140)+COUNTIF(A$2:A140, B140)</f>
        <v>14</v>
      </c>
      <c r="E140" s="46">
        <f ca="1">HLOOKUP(A140, Form!$C$1:$V$39, Fixtures!C140+1, FALSE)</f>
        <v>1.9736842105263157</v>
      </c>
      <c r="F140" s="46">
        <f ca="1">HLOOKUP(B140, Form!$C$1:$V$39, Fixtures!C140+1, FALSE)</f>
        <v>0.78947368421052633</v>
      </c>
      <c r="G140" s="46">
        <f t="shared" ca="1" si="101"/>
        <v>2.5</v>
      </c>
      <c r="H140" s="46">
        <f t="shared" ca="1" si="102"/>
        <v>0.4</v>
      </c>
      <c r="I140" s="46">
        <f t="shared" ca="1" si="103"/>
        <v>0.18655000851657108</v>
      </c>
      <c r="J140" s="46">
        <f t="shared" ca="1" si="104"/>
        <v>1.6326588568949447</v>
      </c>
      <c r="K140" s="16">
        <f t="shared" ca="1" si="105"/>
        <v>14.693597604871627</v>
      </c>
      <c r="L140" s="16">
        <f t="shared" ca="1" si="106"/>
        <v>0.84277948069816588</v>
      </c>
      <c r="M140" s="16">
        <f t="shared" ca="1" si="107"/>
        <v>0.37984412503009868</v>
      </c>
      <c r="N140" s="16">
        <f t="shared" ca="1" si="108"/>
        <v>6.3720252371551739E-2</v>
      </c>
      <c r="O140" s="16"/>
      <c r="P140" s="46">
        <f t="shared" ca="1" si="109"/>
        <v>0.65517433413420079</v>
      </c>
      <c r="Q140" s="46">
        <f t="shared" ca="1" si="110"/>
        <v>0.95046405984658033</v>
      </c>
      <c r="R140" s="46">
        <f t="shared" ca="1" si="111"/>
        <v>1.0000000000000002</v>
      </c>
      <c r="T140" s="47">
        <f t="shared" ca="1" si="115"/>
        <v>0.40168319141037601</v>
      </c>
      <c r="U140" s="47"/>
      <c r="V140" s="16" t="str">
        <f t="shared" ca="1" si="112"/>
        <v>Everton</v>
      </c>
      <c r="W140" s="16">
        <f t="shared" ca="1" si="113"/>
        <v>3</v>
      </c>
      <c r="X140" s="16">
        <f t="shared" ca="1" si="114"/>
        <v>0</v>
      </c>
    </row>
    <row r="141" spans="1:24" x14ac:dyDescent="0.25">
      <c r="A141" s="16" t="s">
        <v>17</v>
      </c>
      <c r="B141" s="16" t="s">
        <v>19</v>
      </c>
      <c r="C141" s="16">
        <f>COUNTIF(A$2:A141, A141)+COUNTIF(B$2:B141, A141)</f>
        <v>14</v>
      </c>
      <c r="D141" s="16">
        <f>COUNTIF(B$2:B141, B141)+COUNTIF(A$2:A141, B141)</f>
        <v>14</v>
      </c>
      <c r="E141" s="46">
        <f ca="1">HLOOKUP(A141, Form!$C$1:$V$39, Fixtures!C141+1, FALSE)</f>
        <v>1.236842105263158</v>
      </c>
      <c r="F141" s="46">
        <f ca="1">HLOOKUP(B141, Form!$C$1:$V$39, Fixtures!C141+1, FALSE)</f>
        <v>2.3947368421052633</v>
      </c>
      <c r="G141" s="46">
        <f t="shared" ca="1" si="101"/>
        <v>0.51648351648351654</v>
      </c>
      <c r="H141" s="46">
        <f t="shared" ca="1" si="102"/>
        <v>1.9361702127659575</v>
      </c>
      <c r="I141" s="46">
        <f t="shared" ca="1" si="103"/>
        <v>3.8955237876841649</v>
      </c>
      <c r="J141" s="46">
        <f t="shared" ca="1" si="104"/>
        <v>1.1475970953822077</v>
      </c>
      <c r="K141" s="16">
        <f t="shared" ca="1" si="105"/>
        <v>0.71709411311856808</v>
      </c>
      <c r="L141" s="16">
        <f t="shared" ca="1" si="106"/>
        <v>0.20426823428286345</v>
      </c>
      <c r="M141" s="16">
        <f t="shared" ca="1" si="107"/>
        <v>0.46563668862758917</v>
      </c>
      <c r="N141" s="16">
        <f t="shared" ca="1" si="108"/>
        <v>0.58237926061246026</v>
      </c>
      <c r="O141" s="16"/>
      <c r="P141" s="46">
        <f t="shared" ca="1" si="109"/>
        <v>0.16311651697797394</v>
      </c>
      <c r="Q141" s="46">
        <f t="shared" ca="1" si="110"/>
        <v>0.53494640571589991</v>
      </c>
      <c r="R141" s="46">
        <f t="shared" ca="1" si="111"/>
        <v>1</v>
      </c>
      <c r="T141" s="47">
        <f t="shared" ca="1" si="115"/>
        <v>0.60841481033980982</v>
      </c>
      <c r="U141" s="47"/>
      <c r="V141" s="16" t="str">
        <f t="shared" ca="1" si="112"/>
        <v>Manchester City</v>
      </c>
      <c r="W141" s="16">
        <f t="shared" ca="1" si="113"/>
        <v>0</v>
      </c>
      <c r="X141" s="16">
        <f t="shared" ca="1" si="114"/>
        <v>3</v>
      </c>
    </row>
    <row r="142" spans="1:24" x14ac:dyDescent="0.25">
      <c r="A142" s="16" t="s">
        <v>10</v>
      </c>
      <c r="B142" s="16" t="s">
        <v>1</v>
      </c>
      <c r="C142" s="16">
        <f>COUNTIF(A$2:A142, A142)+COUNTIF(B$2:B142, A142)</f>
        <v>15</v>
      </c>
      <c r="D142" s="16">
        <f>COUNTIF(B$2:B142, B142)+COUNTIF(A$2:A142, B142)</f>
        <v>15</v>
      </c>
      <c r="E142" s="46">
        <f ca="1">HLOOKUP(A142, Form!$C$1:$V$39, Fixtures!C142+1, FALSE)</f>
        <v>0.81578947368421051</v>
      </c>
      <c r="F142" s="46">
        <f ca="1">HLOOKUP(B142, Form!$C$1:$V$39, Fixtures!C142+1, FALSE)</f>
        <v>0.76921052631578979</v>
      </c>
      <c r="G142" s="46">
        <f t="shared" ca="1" si="101"/>
        <v>1.0605542251111866</v>
      </c>
      <c r="H142" s="46">
        <f t="shared" ca="1" si="102"/>
        <v>0.94290322580645203</v>
      </c>
      <c r="I142" s="46">
        <f t="shared" ca="1" si="103"/>
        <v>0.97369695776129883</v>
      </c>
      <c r="J142" s="46">
        <f t="shared" ca="1" si="104"/>
        <v>2.1279883786789302</v>
      </c>
      <c r="K142" s="16">
        <f t="shared" ca="1" si="105"/>
        <v>2.8442547226501533</v>
      </c>
      <c r="L142" s="16">
        <f t="shared" ca="1" si="106"/>
        <v>0.50666339433094532</v>
      </c>
      <c r="M142" s="16">
        <f t="shared" ca="1" si="107"/>
        <v>0.31969428237528763</v>
      </c>
      <c r="N142" s="16">
        <f t="shared" ca="1" si="108"/>
        <v>0.26012844417099906</v>
      </c>
      <c r="O142" s="16"/>
      <c r="P142" s="46">
        <f t="shared" ca="1" si="109"/>
        <v>0.4663321367804163</v>
      </c>
      <c r="Q142" s="46">
        <f t="shared" ca="1" si="110"/>
        <v>0.76057821708668427</v>
      </c>
      <c r="R142" s="46">
        <f t="shared" ca="1" si="111"/>
        <v>0.99999999999999989</v>
      </c>
      <c r="T142" s="47">
        <f t="shared" ca="1" si="115"/>
        <v>9.7710219480902749E-2</v>
      </c>
      <c r="U142" s="47"/>
      <c r="V142" s="16" t="str">
        <f t="shared" ca="1" si="112"/>
        <v>Aston Villa</v>
      </c>
      <c r="W142" s="16">
        <f t="shared" ca="1" si="113"/>
        <v>3</v>
      </c>
      <c r="X142" s="16">
        <f t="shared" ca="1" si="114"/>
        <v>0</v>
      </c>
    </row>
    <row r="143" spans="1:24" x14ac:dyDescent="0.25">
      <c r="A143" s="16" t="s">
        <v>16</v>
      </c>
      <c r="B143" s="16" t="s">
        <v>4</v>
      </c>
      <c r="C143" s="16">
        <f>COUNTIF(A$2:A143, A143)+COUNTIF(B$2:B143, A143)</f>
        <v>15</v>
      </c>
      <c r="D143" s="16">
        <f>COUNTIF(B$2:B143, B143)+COUNTIF(A$2:A143, B143)</f>
        <v>15</v>
      </c>
      <c r="E143" s="46">
        <f ca="1">HLOOKUP(A143, Form!$C$1:$V$39, Fixtures!C143+1, FALSE)</f>
        <v>0.78947368421052633</v>
      </c>
      <c r="F143" s="46">
        <f ca="1">HLOOKUP(B143, Form!$C$1:$V$39, Fixtures!C143+1, FALSE)</f>
        <v>0.86842105263157898</v>
      </c>
      <c r="G143" s="46">
        <f t="shared" ca="1" si="101"/>
        <v>0.90909090909090906</v>
      </c>
      <c r="H143" s="46">
        <f t="shared" ca="1" si="102"/>
        <v>1.1000000000000001</v>
      </c>
      <c r="I143" s="46">
        <f t="shared" ca="1" si="103"/>
        <v>1.3103562189908124</v>
      </c>
      <c r="J143" s="46">
        <f t="shared" ca="1" si="104"/>
        <v>1.9574364102645874</v>
      </c>
      <c r="K143" s="16">
        <f t="shared" ca="1" si="105"/>
        <v>2.1174152348237638</v>
      </c>
      <c r="L143" s="16">
        <f t="shared" ca="1" si="106"/>
        <v>0.4328336867622995</v>
      </c>
      <c r="M143" s="16">
        <f t="shared" ca="1" si="107"/>
        <v>0.33813068525471185</v>
      </c>
      <c r="N143" s="16">
        <f t="shared" ca="1" si="108"/>
        <v>0.32077856963977169</v>
      </c>
      <c r="O143" s="16"/>
      <c r="P143" s="46">
        <f t="shared" ca="1" si="109"/>
        <v>0.39646117254071667</v>
      </c>
      <c r="Q143" s="46">
        <f t="shared" ca="1" si="110"/>
        <v>0.70617756488265293</v>
      </c>
      <c r="R143" s="46">
        <f t="shared" ca="1" si="111"/>
        <v>0.99999999999999989</v>
      </c>
      <c r="T143" s="47">
        <f t="shared" ca="1" si="115"/>
        <v>0.70350128189007011</v>
      </c>
      <c r="U143" s="47"/>
      <c r="V143" s="16" t="str">
        <f t="shared" ca="1" si="112"/>
        <v>Draw</v>
      </c>
      <c r="W143" s="16">
        <f t="shared" ca="1" si="113"/>
        <v>1</v>
      </c>
      <c r="X143" s="16">
        <f t="shared" ca="1" si="114"/>
        <v>1</v>
      </c>
    </row>
    <row r="144" spans="1:24" x14ac:dyDescent="0.25">
      <c r="A144" s="16" t="s">
        <v>7</v>
      </c>
      <c r="B144" s="16" t="s">
        <v>17</v>
      </c>
      <c r="C144" s="16">
        <f>COUNTIF(A$2:A144, A144)+COUNTIF(B$2:B144, A144)</f>
        <v>15</v>
      </c>
      <c r="D144" s="16">
        <f>COUNTIF(B$2:B144, B144)+COUNTIF(A$2:A144, B144)</f>
        <v>15</v>
      </c>
      <c r="E144" s="46">
        <f ca="1">HLOOKUP(A144, Form!$C$1:$V$39, Fixtures!C144+1, FALSE)</f>
        <v>2.2105263157894739</v>
      </c>
      <c r="F144" s="46">
        <f ca="1">HLOOKUP(B144, Form!$C$1:$V$39, Fixtures!C144+1, FALSE)</f>
        <v>1.236842105263158</v>
      </c>
      <c r="G144" s="46">
        <f t="shared" ca="1" si="101"/>
        <v>1.7872340425531916</v>
      </c>
      <c r="H144" s="46">
        <f t="shared" ca="1" si="102"/>
        <v>0.55952380952380953</v>
      </c>
      <c r="I144" s="46">
        <f t="shared" ca="1" si="103"/>
        <v>0.35618207358556792</v>
      </c>
      <c r="J144" s="46">
        <f t="shared" ca="1" si="104"/>
        <v>1.8110683878001248</v>
      </c>
      <c r="K144" s="16">
        <f t="shared" ca="1" si="105"/>
        <v>7.7268140430736709</v>
      </c>
      <c r="L144" s="16">
        <f t="shared" ca="1" si="106"/>
        <v>0.73736411907888655</v>
      </c>
      <c r="M144" s="16">
        <f t="shared" ca="1" si="107"/>
        <v>0.35573663178738107</v>
      </c>
      <c r="N144" s="16">
        <f t="shared" ca="1" si="108"/>
        <v>0.11458935587079269</v>
      </c>
      <c r="O144" s="16"/>
      <c r="P144" s="46">
        <f t="shared" ca="1" si="109"/>
        <v>0.61055738965279638</v>
      </c>
      <c r="Q144" s="46">
        <f t="shared" ca="1" si="110"/>
        <v>0.90511692094556406</v>
      </c>
      <c r="R144" s="46">
        <f t="shared" ca="1" si="111"/>
        <v>1</v>
      </c>
      <c r="T144" s="47">
        <f t="shared" ca="1" si="115"/>
        <v>0.72319500799057246</v>
      </c>
      <c r="U144" s="47"/>
      <c r="V144" s="16" t="str">
        <f t="shared" ca="1" si="112"/>
        <v>Draw</v>
      </c>
      <c r="W144" s="16">
        <f t="shared" ca="1" si="113"/>
        <v>1</v>
      </c>
      <c r="X144" s="16">
        <f t="shared" ca="1" si="114"/>
        <v>1</v>
      </c>
    </row>
    <row r="145" spans="1:24" x14ac:dyDescent="0.25">
      <c r="A145" s="16" t="s">
        <v>19</v>
      </c>
      <c r="B145" s="16" t="s">
        <v>15</v>
      </c>
      <c r="C145" s="16">
        <f>COUNTIF(A$2:A145, A145)+COUNTIF(B$2:B145, A145)</f>
        <v>15</v>
      </c>
      <c r="D145" s="16">
        <f>COUNTIF(B$2:B145, B145)+COUNTIF(A$2:A145, B145)</f>
        <v>15</v>
      </c>
      <c r="E145" s="46">
        <f ca="1">HLOOKUP(A145, Form!$C$1:$V$39, Fixtures!C145+1, FALSE)</f>
        <v>2.3947368421052633</v>
      </c>
      <c r="F145" s="46">
        <f ca="1">HLOOKUP(B145, Form!$C$1:$V$39, Fixtures!C145+1, FALSE)</f>
        <v>1.9736842105263157</v>
      </c>
      <c r="G145" s="46">
        <f t="shared" ca="1" si="101"/>
        <v>1.2133333333333334</v>
      </c>
      <c r="H145" s="46">
        <f t="shared" ca="1" si="102"/>
        <v>0.82417582417582413</v>
      </c>
      <c r="I145" s="46">
        <f t="shared" ca="1" si="103"/>
        <v>0.75126985243327771</v>
      </c>
      <c r="J145" s="46">
        <f t="shared" ca="1" si="104"/>
        <v>2.041310415404296</v>
      </c>
      <c r="K145" s="16">
        <f t="shared" ca="1" si="105"/>
        <v>3.6803995801398495</v>
      </c>
      <c r="L145" s="16">
        <f t="shared" ca="1" si="106"/>
        <v>0.57101422639724186</v>
      </c>
      <c r="M145" s="16">
        <f t="shared" ca="1" si="107"/>
        <v>0.32880563422101888</v>
      </c>
      <c r="N145" s="16">
        <f t="shared" ca="1" si="108"/>
        <v>0.21365697156355187</v>
      </c>
      <c r="O145" s="16"/>
      <c r="P145" s="46">
        <f t="shared" ca="1" si="109"/>
        <v>0.51282093160246778</v>
      </c>
      <c r="Q145" s="46">
        <f t="shared" ca="1" si="110"/>
        <v>0.80811727250319176</v>
      </c>
      <c r="R145" s="46">
        <f t="shared" ca="1" si="111"/>
        <v>0.99999999999999989</v>
      </c>
      <c r="T145" s="47">
        <f t="shared" ca="1" si="115"/>
        <v>0.67946196191180253</v>
      </c>
      <c r="U145" s="47"/>
      <c r="V145" s="16" t="str">
        <f t="shared" ca="1" si="112"/>
        <v>Draw</v>
      </c>
      <c r="W145" s="16">
        <f t="shared" ca="1" si="113"/>
        <v>1</v>
      </c>
      <c r="X145" s="16">
        <f t="shared" ca="1" si="114"/>
        <v>1</v>
      </c>
    </row>
    <row r="146" spans="1:24" x14ac:dyDescent="0.25">
      <c r="A146" s="16" t="s">
        <v>8</v>
      </c>
      <c r="B146" s="16" t="s">
        <v>11</v>
      </c>
      <c r="C146" s="16">
        <f>COUNTIF(A$2:A146, A146)+COUNTIF(B$2:B146, A146)</f>
        <v>15</v>
      </c>
      <c r="D146" s="16">
        <f>COUNTIF(B$2:B146, B146)+COUNTIF(A$2:A146, B146)</f>
        <v>15</v>
      </c>
      <c r="E146" s="46">
        <f ca="1">HLOOKUP(A146, Form!$C$1:$V$39, Fixtures!C146+1, FALSE)</f>
        <v>0.92105263157894735</v>
      </c>
      <c r="F146" s="46">
        <f ca="1">HLOOKUP(B146, Form!$C$1:$V$39, Fixtures!C146+1, FALSE)</f>
        <v>2.1052631578947367</v>
      </c>
      <c r="G146" s="46">
        <f t="shared" ca="1" si="101"/>
        <v>0.4375</v>
      </c>
      <c r="H146" s="46">
        <f t="shared" ca="1" si="102"/>
        <v>2.2857142857142856</v>
      </c>
      <c r="I146" s="46">
        <f t="shared" ca="1" si="103"/>
        <v>5.3636564562777593</v>
      </c>
      <c r="J146" s="46">
        <f t="shared" ca="1" si="104"/>
        <v>0.98111200901418449</v>
      </c>
      <c r="K146" s="16">
        <f t="shared" ca="1" si="105"/>
        <v>0.52185038165832931</v>
      </c>
      <c r="L146" s="16">
        <f t="shared" ca="1" si="106"/>
        <v>0.15714236097919743</v>
      </c>
      <c r="M146" s="16">
        <f t="shared" ca="1" si="107"/>
        <v>0.50476701743764962</v>
      </c>
      <c r="N146" s="16">
        <f t="shared" ca="1" si="108"/>
        <v>0.65709481828977201</v>
      </c>
      <c r="O146" s="16"/>
      <c r="P146" s="46">
        <f t="shared" ca="1" si="109"/>
        <v>0.11913711978442627</v>
      </c>
      <c r="Q146" s="46">
        <f t="shared" ca="1" si="110"/>
        <v>0.50182507384703412</v>
      </c>
      <c r="R146" s="46">
        <f t="shared" ca="1" si="111"/>
        <v>1</v>
      </c>
      <c r="T146" s="47">
        <f t="shared" ca="1" si="115"/>
        <v>0.28901409429326808</v>
      </c>
      <c r="U146" s="47"/>
      <c r="V146" s="16" t="str">
        <f t="shared" ca="1" si="112"/>
        <v>Draw</v>
      </c>
      <c r="W146" s="16">
        <f t="shared" ca="1" si="113"/>
        <v>1</v>
      </c>
      <c r="X146" s="16">
        <f t="shared" ca="1" si="114"/>
        <v>1</v>
      </c>
    </row>
    <row r="147" spans="1:24" x14ac:dyDescent="0.25">
      <c r="A147" s="16" t="s">
        <v>2</v>
      </c>
      <c r="B147" s="16" t="s">
        <v>9</v>
      </c>
      <c r="C147" s="16">
        <f>COUNTIF(A$2:A147, A147)+COUNTIF(B$2:B147, A147)</f>
        <v>15</v>
      </c>
      <c r="D147" s="16">
        <f>COUNTIF(B$2:B147, B147)+COUNTIF(A$2:A147, B147)</f>
        <v>15</v>
      </c>
      <c r="E147" s="46">
        <f ca="1">HLOOKUP(A147, Form!$C$1:$V$39, Fixtures!C147+1, FALSE)</f>
        <v>0.55368421052631578</v>
      </c>
      <c r="F147" s="46">
        <f ca="1">HLOOKUP(B147, Form!$C$1:$V$39, Fixtures!C147+1, FALSE)</f>
        <v>0.90789473684210531</v>
      </c>
      <c r="G147" s="46">
        <f t="shared" ca="1" si="101"/>
        <v>0.60985507246376802</v>
      </c>
      <c r="H147" s="46">
        <f t="shared" ca="1" si="102"/>
        <v>1.6397338403041826</v>
      </c>
      <c r="I147" s="46">
        <f t="shared" ca="1" si="103"/>
        <v>2.8280946084214911</v>
      </c>
      <c r="J147" s="46">
        <f t="shared" ca="1" si="104"/>
        <v>1.3426009601543536</v>
      </c>
      <c r="K147" s="16">
        <f t="shared" ca="1" si="105"/>
        <v>0.98578462877487327</v>
      </c>
      <c r="L147" s="16">
        <f t="shared" ca="1" si="106"/>
        <v>0.261226563680031</v>
      </c>
      <c r="M147" s="16">
        <f t="shared" ca="1" si="107"/>
        <v>0.426875945587468</v>
      </c>
      <c r="N147" s="16">
        <f t="shared" ca="1" si="108"/>
        <v>0.50357928322617163</v>
      </c>
      <c r="O147" s="16"/>
      <c r="P147" s="46">
        <f t="shared" ca="1" si="109"/>
        <v>0.21920831997726309</v>
      </c>
      <c r="Q147" s="46">
        <f t="shared" ca="1" si="110"/>
        <v>0.57742134989542837</v>
      </c>
      <c r="R147" s="46">
        <f t="shared" ca="1" si="111"/>
        <v>1</v>
      </c>
      <c r="T147" s="47">
        <f t="shared" ca="1" si="115"/>
        <v>0.58029947665032044</v>
      </c>
      <c r="U147" s="47"/>
      <c r="V147" s="16" t="str">
        <f t="shared" ca="1" si="112"/>
        <v>Burnley</v>
      </c>
      <c r="W147" s="16">
        <f t="shared" ca="1" si="113"/>
        <v>0</v>
      </c>
      <c r="X147" s="16">
        <f t="shared" ca="1" si="114"/>
        <v>3</v>
      </c>
    </row>
    <row r="148" spans="1:24" x14ac:dyDescent="0.25">
      <c r="A148" s="16" t="s">
        <v>13</v>
      </c>
      <c r="B148" s="16" t="s">
        <v>0</v>
      </c>
      <c r="C148" s="16">
        <f>COUNTIF(A$2:A148, A148)+COUNTIF(B$2:B148, A148)</f>
        <v>15</v>
      </c>
      <c r="D148" s="16">
        <f>COUNTIF(B$2:B148, B148)+COUNTIF(A$2:A148, B148)</f>
        <v>15</v>
      </c>
      <c r="E148" s="46">
        <f ca="1">HLOOKUP(A148, Form!$C$1:$V$39, Fixtures!C148+1, FALSE)</f>
        <v>1.5263157894736843</v>
      </c>
      <c r="F148" s="46">
        <f ca="1">HLOOKUP(B148, Form!$C$1:$V$39, Fixtures!C148+1, FALSE)</f>
        <v>1.631578947368421</v>
      </c>
      <c r="G148" s="46">
        <f t="shared" ca="1" si="101"/>
        <v>0.93548387096774199</v>
      </c>
      <c r="H148" s="46">
        <f t="shared" ca="1" si="102"/>
        <v>1.0689655172413792</v>
      </c>
      <c r="I148" s="46">
        <f t="shared" ca="1" si="103"/>
        <v>1.2400486160229189</v>
      </c>
      <c r="J148" s="46">
        <f t="shared" ca="1" si="104"/>
        <v>2.0110626478842488</v>
      </c>
      <c r="K148" s="16">
        <f t="shared" ca="1" si="105"/>
        <v>2.2366990220909342</v>
      </c>
      <c r="L148" s="16">
        <f t="shared" ca="1" si="106"/>
        <v>0.44641888253989959</v>
      </c>
      <c r="M148" s="16">
        <f t="shared" ca="1" si="107"/>
        <v>0.33210866625530333</v>
      </c>
      <c r="N148" s="16">
        <f t="shared" ca="1" si="108"/>
        <v>0.30895674672709972</v>
      </c>
      <c r="O148" s="16"/>
      <c r="P148" s="46">
        <f t="shared" ca="1" si="109"/>
        <v>0.4105060499521892</v>
      </c>
      <c r="Q148" s="46">
        <f t="shared" ca="1" si="110"/>
        <v>0.7158977393979632</v>
      </c>
      <c r="R148" s="46">
        <f t="shared" ca="1" si="111"/>
        <v>1</v>
      </c>
      <c r="T148" s="47">
        <f t="shared" ca="1" si="115"/>
        <v>0.21541068009482245</v>
      </c>
      <c r="U148" s="47"/>
      <c r="V148" s="16" t="str">
        <f t="shared" ca="1" si="112"/>
        <v>Southampton</v>
      </c>
      <c r="W148" s="16">
        <f t="shared" ca="1" si="113"/>
        <v>3</v>
      </c>
      <c r="X148" s="16">
        <f t="shared" ca="1" si="114"/>
        <v>0</v>
      </c>
    </row>
    <row r="149" spans="1:24" x14ac:dyDescent="0.25">
      <c r="A149" s="16" t="s">
        <v>3</v>
      </c>
      <c r="B149" s="16" t="s">
        <v>6</v>
      </c>
      <c r="C149" s="16">
        <f>COUNTIF(A$2:A149, A149)+COUNTIF(B$2:B149, A149)</f>
        <v>15</v>
      </c>
      <c r="D149" s="16">
        <f>COUNTIF(B$2:B149, B149)+COUNTIF(A$2:A149, B149)</f>
        <v>15</v>
      </c>
      <c r="E149" s="46">
        <f ca="1">HLOOKUP(A149, Form!$C$1:$V$39, Fixtures!C149+1, FALSE)</f>
        <v>1.5789473684210527</v>
      </c>
      <c r="F149" s="46">
        <f ca="1">HLOOKUP(B149, Form!$C$1:$V$39, Fixtures!C149+1, FALSE)</f>
        <v>1.6052631578947369</v>
      </c>
      <c r="G149" s="46">
        <f t="shared" ca="1" si="101"/>
        <v>0.98360655737704916</v>
      </c>
      <c r="H149" s="46">
        <f t="shared" ca="1" si="102"/>
        <v>1.0166666666666666</v>
      </c>
      <c r="I149" s="46">
        <f t="shared" ca="1" si="103"/>
        <v>1.1257936701754803</v>
      </c>
      <c r="J149" s="46">
        <f t="shared" ca="1" si="104"/>
        <v>2.1086255227779147</v>
      </c>
      <c r="K149" s="16">
        <f t="shared" ca="1" si="105"/>
        <v>2.4622153588091713</v>
      </c>
      <c r="L149" s="16">
        <f t="shared" ca="1" si="106"/>
        <v>0.47041254004555011</v>
      </c>
      <c r="M149" s="16">
        <f t="shared" ca="1" si="107"/>
        <v>0.32168557861751867</v>
      </c>
      <c r="N149" s="16">
        <f t="shared" ca="1" si="108"/>
        <v>0.28883240826011181</v>
      </c>
      <c r="O149" s="16"/>
      <c r="P149" s="46">
        <f t="shared" ca="1" si="109"/>
        <v>0.43519220553846133</v>
      </c>
      <c r="Q149" s="46">
        <f t="shared" ca="1" si="110"/>
        <v>0.73279281039248656</v>
      </c>
      <c r="R149" s="46">
        <f t="shared" ca="1" si="111"/>
        <v>1</v>
      </c>
      <c r="T149" s="47">
        <f t="shared" ca="1" si="115"/>
        <v>0.65766518291509057</v>
      </c>
      <c r="U149" s="47"/>
      <c r="V149" s="16" t="str">
        <f t="shared" ca="1" si="112"/>
        <v>Draw</v>
      </c>
      <c r="W149" s="16">
        <f t="shared" ca="1" si="113"/>
        <v>1</v>
      </c>
      <c r="X149" s="16">
        <f t="shared" ca="1" si="114"/>
        <v>1</v>
      </c>
    </row>
    <row r="150" spans="1:24" x14ac:dyDescent="0.25">
      <c r="A150" s="16" t="s">
        <v>18</v>
      </c>
      <c r="B150" s="16" t="s">
        <v>12</v>
      </c>
      <c r="C150" s="16">
        <f>COUNTIF(A$2:A150, A150)+COUNTIF(B$2:B150, A150)</f>
        <v>15</v>
      </c>
      <c r="D150" s="16">
        <f>COUNTIF(B$2:B150, B150)+COUNTIF(A$2:A150, B150)</f>
        <v>15</v>
      </c>
      <c r="E150" s="46">
        <f ca="1">HLOOKUP(A150, Form!$C$1:$V$39, Fixtures!C150+1, FALSE)</f>
        <v>1.8421052631578947</v>
      </c>
      <c r="F150" s="46">
        <f ca="1">HLOOKUP(B150, Form!$C$1:$V$39, Fixtures!C150+1, FALSE)</f>
        <v>1.6578947368421053</v>
      </c>
      <c r="G150" s="46">
        <f t="shared" ca="1" si="101"/>
        <v>1.1111111111111112</v>
      </c>
      <c r="H150" s="46">
        <f t="shared" ca="1" si="102"/>
        <v>0.9</v>
      </c>
      <c r="I150" s="46">
        <f t="shared" ca="1" si="103"/>
        <v>0.89012497299962834</v>
      </c>
      <c r="J150" s="46">
        <f t="shared" ca="1" si="104"/>
        <v>2.0975863429665824</v>
      </c>
      <c r="K150" s="16">
        <f t="shared" ca="1" si="105"/>
        <v>3.1095577010741664</v>
      </c>
      <c r="L150" s="16">
        <f t="shared" ca="1" si="106"/>
        <v>0.52906554555120233</v>
      </c>
      <c r="M150" s="16">
        <f t="shared" ca="1" si="107"/>
        <v>0.32283200184899197</v>
      </c>
      <c r="N150" s="16">
        <f t="shared" ca="1" si="108"/>
        <v>0.24333518902499349</v>
      </c>
      <c r="O150" s="16"/>
      <c r="P150" s="46">
        <f t="shared" ca="1" si="109"/>
        <v>0.48306220947892686</v>
      </c>
      <c r="Q150" s="46">
        <f t="shared" ca="1" si="110"/>
        <v>0.77782330555674095</v>
      </c>
      <c r="R150" s="46">
        <f t="shared" ca="1" si="111"/>
        <v>1</v>
      </c>
      <c r="T150" s="47">
        <f t="shared" ca="1" si="115"/>
        <v>0.46891822913319914</v>
      </c>
      <c r="U150" s="47"/>
      <c r="V150" s="16" t="str">
        <f t="shared" ca="1" si="112"/>
        <v>Tottenham Hotspur</v>
      </c>
      <c r="W150" s="16">
        <f t="shared" ca="1" si="113"/>
        <v>3</v>
      </c>
      <c r="X150" s="16">
        <f t="shared" ca="1" si="114"/>
        <v>0</v>
      </c>
    </row>
    <row r="151" spans="1:24" x14ac:dyDescent="0.25">
      <c r="A151" s="16" t="s">
        <v>5</v>
      </c>
      <c r="B151" s="16" t="s">
        <v>14</v>
      </c>
      <c r="C151" s="16">
        <f>COUNTIF(A$2:A151, A151)+COUNTIF(B$2:B151, A151)</f>
        <v>15</v>
      </c>
      <c r="D151" s="16">
        <f>COUNTIF(B$2:B151, B151)+COUNTIF(A$2:A151, B151)</f>
        <v>15</v>
      </c>
      <c r="E151" s="46">
        <f ca="1">HLOOKUP(A151, Form!$C$1:$V$39, Fixtures!C151+1, FALSE)</f>
        <v>1.0263157894736843</v>
      </c>
      <c r="F151" s="46">
        <f ca="1">HLOOKUP(B151, Form!$C$1:$V$39, Fixtures!C151+1, FALSE)</f>
        <v>1.263157894736842</v>
      </c>
      <c r="G151" s="46">
        <f t="shared" ca="1" si="101"/>
        <v>0.81250000000000011</v>
      </c>
      <c r="H151" s="46">
        <f t="shared" ca="1" si="102"/>
        <v>1.2307692307692306</v>
      </c>
      <c r="I151" s="46">
        <f t="shared" ca="1" si="103"/>
        <v>1.6270317826984015</v>
      </c>
      <c r="J151" s="46">
        <f t="shared" ca="1" si="104"/>
        <v>1.7604192323575745</v>
      </c>
      <c r="K151" s="16">
        <f t="shared" ca="1" si="105"/>
        <v>1.7075946224965142</v>
      </c>
      <c r="L151" s="16">
        <f t="shared" ca="1" si="106"/>
        <v>0.38065774711443823</v>
      </c>
      <c r="M151" s="16">
        <f t="shared" ca="1" si="107"/>
        <v>0.36226381423445453</v>
      </c>
      <c r="N151" s="16">
        <f t="shared" ca="1" si="108"/>
        <v>0.36933150616097715</v>
      </c>
      <c r="O151" s="16"/>
      <c r="P151" s="46">
        <f t="shared" ca="1" si="109"/>
        <v>0.34224023132312947</v>
      </c>
      <c r="Q151" s="46">
        <f t="shared" ca="1" si="110"/>
        <v>0.66794291969197039</v>
      </c>
      <c r="R151" s="46">
        <f t="shared" ca="1" si="111"/>
        <v>1</v>
      </c>
      <c r="T151" s="47">
        <f t="shared" ca="1" si="115"/>
        <v>0.21210905449089212</v>
      </c>
      <c r="U151" s="47"/>
      <c r="V151" s="16" t="str">
        <f t="shared" ca="1" si="112"/>
        <v>West Ham United</v>
      </c>
      <c r="W151" s="16">
        <f t="shared" ca="1" si="113"/>
        <v>3</v>
      </c>
      <c r="X151" s="16">
        <f t="shared" ca="1" si="114"/>
        <v>0</v>
      </c>
    </row>
    <row r="152" spans="1:24" x14ac:dyDescent="0.25">
      <c r="A152" s="16" t="s">
        <v>6</v>
      </c>
      <c r="B152" s="16" t="s">
        <v>8</v>
      </c>
      <c r="C152" s="16">
        <f>COUNTIF(A$2:A152, A152)+COUNTIF(B$2:B152, A152)</f>
        <v>16</v>
      </c>
      <c r="D152" s="16">
        <f>COUNTIF(B$2:B152, B152)+COUNTIF(A$2:A152, B152)</f>
        <v>16</v>
      </c>
      <c r="E152" s="46">
        <f ca="1">HLOOKUP(A152, Form!$C$1:$V$39, Fixtures!C152+1, FALSE)</f>
        <v>1.6052631578947369</v>
      </c>
      <c r="F152" s="46">
        <f ca="1">HLOOKUP(B152, Form!$C$1:$V$39, Fixtures!C152+1, FALSE)</f>
        <v>0.86842105263157898</v>
      </c>
      <c r="G152" s="46">
        <f t="shared" ca="1" si="101"/>
        <v>1.8484848484848486</v>
      </c>
      <c r="H152" s="46">
        <f t="shared" ca="1" si="102"/>
        <v>0.54098360655737698</v>
      </c>
      <c r="I152" s="46">
        <f t="shared" ca="1" si="103"/>
        <v>0.33378855389312395</v>
      </c>
      <c r="J152" s="46">
        <f t="shared" ca="1" si="104"/>
        <v>1.7923086456501955</v>
      </c>
      <c r="K152" s="16">
        <f t="shared" ca="1" si="105"/>
        <v>8.2418643959449405</v>
      </c>
      <c r="L152" s="16">
        <f t="shared" ca="1" si="106"/>
        <v>0.74974402582864696</v>
      </c>
      <c r="M152" s="16">
        <f t="shared" ca="1" si="107"/>
        <v>0.35812659949242381</v>
      </c>
      <c r="N152" s="16">
        <f t="shared" ca="1" si="108"/>
        <v>0.10820327556837674</v>
      </c>
      <c r="O152" s="16"/>
      <c r="P152" s="46">
        <f t="shared" ca="1" si="109"/>
        <v>0.61652834197023487</v>
      </c>
      <c r="Q152" s="46">
        <f t="shared" ca="1" si="110"/>
        <v>0.91102245061814413</v>
      </c>
      <c r="R152" s="46">
        <f t="shared" ca="1" si="111"/>
        <v>0.99999999999999989</v>
      </c>
      <c r="T152" s="47">
        <f t="shared" ca="1" si="115"/>
        <v>6.1861943907196237E-2</v>
      </c>
      <c r="U152" s="47"/>
      <c r="V152" s="16" t="str">
        <f t="shared" ca="1" si="112"/>
        <v>Arsenal</v>
      </c>
      <c r="W152" s="16">
        <f t="shared" ca="1" si="113"/>
        <v>3</v>
      </c>
      <c r="X152" s="16">
        <f t="shared" ca="1" si="114"/>
        <v>0</v>
      </c>
    </row>
    <row r="153" spans="1:24" x14ac:dyDescent="0.25">
      <c r="A153" s="16" t="s">
        <v>9</v>
      </c>
      <c r="B153" s="16" t="s">
        <v>13</v>
      </c>
      <c r="C153" s="16">
        <f>COUNTIF(A$2:A153, A153)+COUNTIF(B$2:B153, A153)</f>
        <v>16</v>
      </c>
      <c r="D153" s="16">
        <f>COUNTIF(B$2:B153, B153)+COUNTIF(A$2:A153, B153)</f>
        <v>16</v>
      </c>
      <c r="E153" s="46">
        <f ca="1">HLOOKUP(A153, Form!$C$1:$V$39, Fixtures!C153+1, FALSE)</f>
        <v>0.97657894736842099</v>
      </c>
      <c r="F153" s="46">
        <f ca="1">HLOOKUP(B153, Form!$C$1:$V$39, Fixtures!C153+1, FALSE)</f>
        <v>1.5789473684210527</v>
      </c>
      <c r="G153" s="46">
        <f t="shared" ca="1" si="101"/>
        <v>0.61849999999999994</v>
      </c>
      <c r="H153" s="46">
        <f t="shared" ca="1" si="102"/>
        <v>1.6168148746968474</v>
      </c>
      <c r="I153" s="46">
        <f t="shared" ca="1" si="103"/>
        <v>2.7524159151126404</v>
      </c>
      <c r="J153" s="46">
        <f t="shared" ca="1" si="104"/>
        <v>1.3605676188560218</v>
      </c>
      <c r="K153" s="16">
        <f t="shared" ca="1" si="105"/>
        <v>1.0127180687958299</v>
      </c>
      <c r="L153" s="16">
        <f t="shared" ca="1" si="106"/>
        <v>0.26649497886749635</v>
      </c>
      <c r="M153" s="16">
        <f t="shared" ca="1" si="107"/>
        <v>0.42362692430925569</v>
      </c>
      <c r="N153" s="16">
        <f t="shared" ca="1" si="108"/>
        <v>0.49684057370155205</v>
      </c>
      <c r="O153" s="16"/>
      <c r="P153" s="46">
        <f t="shared" ca="1" si="109"/>
        <v>0.22451845282285141</v>
      </c>
      <c r="Q153" s="46">
        <f t="shared" ca="1" si="110"/>
        <v>0.58141846656497831</v>
      </c>
      <c r="R153" s="46">
        <f t="shared" ca="1" si="111"/>
        <v>1</v>
      </c>
      <c r="T153" s="47">
        <f t="shared" ca="1" si="115"/>
        <v>0.36104258444640291</v>
      </c>
      <c r="U153" s="47"/>
      <c r="V153" s="16" t="str">
        <f t="shared" ca="1" si="112"/>
        <v>Draw</v>
      </c>
      <c r="W153" s="16">
        <f t="shared" ca="1" si="113"/>
        <v>1</v>
      </c>
      <c r="X153" s="16">
        <f t="shared" ca="1" si="114"/>
        <v>1</v>
      </c>
    </row>
    <row r="154" spans="1:24" x14ac:dyDescent="0.25">
      <c r="A154" s="16" t="s">
        <v>11</v>
      </c>
      <c r="B154" s="16" t="s">
        <v>16</v>
      </c>
      <c r="C154" s="16">
        <f>COUNTIF(A$2:A154, A154)+COUNTIF(B$2:B154, A154)</f>
        <v>16</v>
      </c>
      <c r="D154" s="16">
        <f>COUNTIF(B$2:B154, B154)+COUNTIF(A$2:A154, B154)</f>
        <v>16</v>
      </c>
      <c r="E154" s="46">
        <f ca="1">HLOOKUP(A154, Form!$C$1:$V$39, Fixtures!C154+1, FALSE)</f>
        <v>2.1315789473684212</v>
      </c>
      <c r="F154" s="46">
        <f ca="1">HLOOKUP(B154, Form!$C$1:$V$39, Fixtures!C154+1, FALSE)</f>
        <v>0.78947368421052633</v>
      </c>
      <c r="G154" s="46">
        <f t="shared" ca="1" si="101"/>
        <v>2.7</v>
      </c>
      <c r="H154" s="46">
        <f t="shared" ca="1" si="102"/>
        <v>0.37037037037037035</v>
      </c>
      <c r="I154" s="46">
        <f t="shared" ca="1" si="103"/>
        <v>0.16083764162387584</v>
      </c>
      <c r="J154" s="46">
        <f t="shared" ca="1" si="104"/>
        <v>1.5942906833571024</v>
      </c>
      <c r="K154" s="16">
        <f t="shared" ca="1" si="105"/>
        <v>17.026862697626242</v>
      </c>
      <c r="L154" s="16">
        <f t="shared" ca="1" si="106"/>
        <v>0.86144691052670996</v>
      </c>
      <c r="M154" s="16">
        <f t="shared" ca="1" si="107"/>
        <v>0.38546181675600255</v>
      </c>
      <c r="N154" s="16">
        <f t="shared" ca="1" si="108"/>
        <v>5.5472769542516065E-2</v>
      </c>
      <c r="O154" s="16"/>
      <c r="P154" s="46">
        <f t="shared" ca="1" si="109"/>
        <v>0.66143976448270336</v>
      </c>
      <c r="Q154" s="46">
        <f t="shared" ca="1" si="110"/>
        <v>0.95740666642013861</v>
      </c>
      <c r="R154" s="46">
        <f t="shared" ca="1" si="111"/>
        <v>0.99999999999999989</v>
      </c>
      <c r="T154" s="47">
        <f t="shared" ca="1" si="115"/>
        <v>0.72034730097834898</v>
      </c>
      <c r="U154" s="47"/>
      <c r="V154" s="16" t="str">
        <f t="shared" ca="1" si="112"/>
        <v>Draw</v>
      </c>
      <c r="W154" s="16">
        <f t="shared" ca="1" si="113"/>
        <v>1</v>
      </c>
      <c r="X154" s="16">
        <f t="shared" ca="1" si="114"/>
        <v>1</v>
      </c>
    </row>
    <row r="155" spans="1:24" x14ac:dyDescent="0.25">
      <c r="A155" s="16" t="s">
        <v>12</v>
      </c>
      <c r="B155" s="16" t="s">
        <v>3</v>
      </c>
      <c r="C155" s="16">
        <f>COUNTIF(A$2:A155, A155)+COUNTIF(B$2:B155, A155)</f>
        <v>16</v>
      </c>
      <c r="D155" s="16">
        <f>COUNTIF(B$2:B155, B155)+COUNTIF(A$2:A155, B155)</f>
        <v>16</v>
      </c>
      <c r="E155" s="46">
        <f ca="1">HLOOKUP(A155, Form!$C$1:$V$39, Fixtures!C155+1, FALSE)</f>
        <v>1.5789473684210527</v>
      </c>
      <c r="F155" s="46">
        <f ca="1">HLOOKUP(B155, Form!$C$1:$V$39, Fixtures!C155+1, FALSE)</f>
        <v>1.5263157894736843</v>
      </c>
      <c r="G155" s="46">
        <f t="shared" ca="1" si="101"/>
        <v>1.0344827586206897</v>
      </c>
      <c r="H155" s="46">
        <f t="shared" ca="1" si="102"/>
        <v>0.96666666666666667</v>
      </c>
      <c r="I155" s="46">
        <f t="shared" ca="1" si="103"/>
        <v>1.0215366534106078</v>
      </c>
      <c r="J155" s="46">
        <f t="shared" ca="1" si="104"/>
        <v>2.1444179060617738</v>
      </c>
      <c r="K155" s="16">
        <f t="shared" ca="1" si="105"/>
        <v>2.7118649774078407</v>
      </c>
      <c r="L155" s="16">
        <f t="shared" ca="1" si="106"/>
        <v>0.49467319739806043</v>
      </c>
      <c r="M155" s="16">
        <f t="shared" ca="1" si="107"/>
        <v>0.31802388546134758</v>
      </c>
      <c r="N155" s="16">
        <f t="shared" ca="1" si="108"/>
        <v>0.26940635127798862</v>
      </c>
      <c r="O155" s="16"/>
      <c r="P155" s="46">
        <f t="shared" ca="1" si="109"/>
        <v>0.45714040062389344</v>
      </c>
      <c r="Q155" s="46">
        <f t="shared" ca="1" si="110"/>
        <v>0.75103456584744399</v>
      </c>
      <c r="R155" s="46">
        <f t="shared" ca="1" si="111"/>
        <v>0.99999999999999989</v>
      </c>
      <c r="T155" s="47">
        <f t="shared" ca="1" si="115"/>
        <v>0.12355266467618498</v>
      </c>
      <c r="U155" s="47"/>
      <c r="V155" s="16" t="str">
        <f t="shared" ca="1" si="112"/>
        <v>Crystal Palace</v>
      </c>
      <c r="W155" s="16">
        <f t="shared" ca="1" si="113"/>
        <v>3</v>
      </c>
      <c r="X155" s="16">
        <f t="shared" ca="1" si="114"/>
        <v>0</v>
      </c>
    </row>
    <row r="156" spans="1:24" x14ac:dyDescent="0.25">
      <c r="A156" s="16" t="s">
        <v>1</v>
      </c>
      <c r="B156" s="16" t="s">
        <v>19</v>
      </c>
      <c r="C156" s="16">
        <f>COUNTIF(A$2:A156, A156)+COUNTIF(B$2:B156, A156)</f>
        <v>16</v>
      </c>
      <c r="D156" s="16">
        <f>COUNTIF(B$2:B156, B156)+COUNTIF(A$2:A156, B156)</f>
        <v>16</v>
      </c>
      <c r="E156" s="46">
        <f ca="1">HLOOKUP(A156, Form!$C$1:$V$39, Fixtures!C156+1, FALSE)</f>
        <v>0.73842105263157898</v>
      </c>
      <c r="F156" s="46">
        <f ca="1">HLOOKUP(B156, Form!$C$1:$V$39, Fixtures!C156+1, FALSE)</f>
        <v>2.3947368421052633</v>
      </c>
      <c r="G156" s="46">
        <f t="shared" ca="1" si="101"/>
        <v>0.30835164835164836</v>
      </c>
      <c r="H156" s="46">
        <f t="shared" ca="1" si="102"/>
        <v>3.2430506058446187</v>
      </c>
      <c r="I156" s="46">
        <f t="shared" ca="1" si="103"/>
        <v>10.525276150696493</v>
      </c>
      <c r="J156" s="46">
        <f t="shared" ca="1" si="104"/>
        <v>0.70507321362562503</v>
      </c>
      <c r="K156" s="16">
        <f t="shared" ca="1" si="105"/>
        <v>0.26705249572909256</v>
      </c>
      <c r="L156" s="16">
        <f t="shared" ca="1" si="106"/>
        <v>8.6765816881495567E-2</v>
      </c>
      <c r="M156" s="16">
        <f t="shared" ca="1" si="107"/>
        <v>0.58648507994189003</v>
      </c>
      <c r="N156" s="16">
        <f t="shared" ca="1" si="108"/>
        <v>0.78923328226000289</v>
      </c>
      <c r="O156" s="16"/>
      <c r="P156" s="46">
        <f t="shared" ca="1" si="109"/>
        <v>5.9327696068395087E-2</v>
      </c>
      <c r="Q156" s="46">
        <f t="shared" ca="1" si="110"/>
        <v>0.46034747346487226</v>
      </c>
      <c r="R156" s="46">
        <f t="shared" ca="1" si="111"/>
        <v>1</v>
      </c>
      <c r="T156" s="47">
        <f t="shared" ca="1" si="115"/>
        <v>0.57735159843114325</v>
      </c>
      <c r="U156" s="47"/>
      <c r="V156" s="16" t="str">
        <f t="shared" ca="1" si="112"/>
        <v>Manchester City</v>
      </c>
      <c r="W156" s="16">
        <f t="shared" ca="1" si="113"/>
        <v>0</v>
      </c>
      <c r="X156" s="16">
        <f t="shared" ca="1" si="114"/>
        <v>3</v>
      </c>
    </row>
    <row r="157" spans="1:24" x14ac:dyDescent="0.25">
      <c r="A157" s="16" t="s">
        <v>0</v>
      </c>
      <c r="B157" s="16" t="s">
        <v>7</v>
      </c>
      <c r="C157" s="16">
        <f>COUNTIF(A$2:A157, A157)+COUNTIF(B$2:B157, A157)</f>
        <v>16</v>
      </c>
      <c r="D157" s="16">
        <f>COUNTIF(B$2:B157, B157)+COUNTIF(A$2:A157, B157)</f>
        <v>16</v>
      </c>
      <c r="E157" s="46">
        <f ca="1">HLOOKUP(A157, Form!$C$1:$V$39, Fixtures!C157+1, FALSE)</f>
        <v>1.631578947368421</v>
      </c>
      <c r="F157" s="46">
        <f ca="1">HLOOKUP(B157, Form!$C$1:$V$39, Fixtures!C157+1, FALSE)</f>
        <v>2.1578947368421053</v>
      </c>
      <c r="G157" s="46">
        <f t="shared" ca="1" si="101"/>
        <v>0.75609756097560976</v>
      </c>
      <c r="H157" s="46">
        <f t="shared" ca="1" si="102"/>
        <v>1.3225806451612905</v>
      </c>
      <c r="I157" s="46">
        <f t="shared" ca="1" si="103"/>
        <v>1.8689865576068312</v>
      </c>
      <c r="J157" s="46">
        <f t="shared" ca="1" si="104"/>
        <v>1.6447800270289235</v>
      </c>
      <c r="K157" s="16">
        <f t="shared" ca="1" si="105"/>
        <v>1.4878172293645737</v>
      </c>
      <c r="L157" s="16">
        <f t="shared" ca="1" si="106"/>
        <v>0.34855513608057864</v>
      </c>
      <c r="M157" s="16">
        <f t="shared" ca="1" si="107"/>
        <v>0.37810327882858891</v>
      </c>
      <c r="N157" s="16">
        <f t="shared" ca="1" si="108"/>
        <v>0.40195878869100654</v>
      </c>
      <c r="O157" s="16"/>
      <c r="P157" s="46">
        <f t="shared" ca="1" si="109"/>
        <v>0.30883379676361766</v>
      </c>
      <c r="Q157" s="46">
        <f t="shared" ca="1" si="110"/>
        <v>0.6438484302659937</v>
      </c>
      <c r="R157" s="46">
        <f t="shared" ca="1" si="111"/>
        <v>1</v>
      </c>
      <c r="T157" s="47">
        <f t="shared" ca="1" si="115"/>
        <v>9.0685928439484753E-2</v>
      </c>
      <c r="U157" s="47"/>
      <c r="V157" s="16" t="str">
        <f t="shared" ca="1" si="112"/>
        <v>Manchester United</v>
      </c>
      <c r="W157" s="16">
        <f t="shared" ca="1" si="113"/>
        <v>3</v>
      </c>
      <c r="X157" s="16">
        <f t="shared" ca="1" si="114"/>
        <v>0</v>
      </c>
    </row>
    <row r="158" spans="1:24" x14ac:dyDescent="0.25">
      <c r="A158" s="16" t="s">
        <v>17</v>
      </c>
      <c r="B158" s="16" t="s">
        <v>5</v>
      </c>
      <c r="C158" s="16">
        <f>COUNTIF(A$2:A158, A158)+COUNTIF(B$2:B158, A158)</f>
        <v>16</v>
      </c>
      <c r="D158" s="16">
        <f>COUNTIF(B$2:B158, B158)+COUNTIF(A$2:A158, B158)</f>
        <v>16</v>
      </c>
      <c r="E158" s="46">
        <f ca="1">HLOOKUP(A158, Form!$C$1:$V$39, Fixtures!C158+1, FALSE)</f>
        <v>1.263157894736842</v>
      </c>
      <c r="F158" s="46">
        <f ca="1">HLOOKUP(B158, Form!$C$1:$V$39, Fixtures!C158+1, FALSE)</f>
        <v>1.1052631578947369</v>
      </c>
      <c r="G158" s="46">
        <f t="shared" ca="1" si="101"/>
        <v>1.1428571428571428</v>
      </c>
      <c r="H158" s="46">
        <f t="shared" ca="1" si="102"/>
        <v>0.87500000000000011</v>
      </c>
      <c r="I158" s="46">
        <f t="shared" ca="1" si="103"/>
        <v>0.84309242657260797</v>
      </c>
      <c r="J158" s="46">
        <f t="shared" ca="1" si="104"/>
        <v>2.0794065120079379</v>
      </c>
      <c r="K158" s="16">
        <f t="shared" ca="1" si="105"/>
        <v>3.2819170796645643</v>
      </c>
      <c r="L158" s="16">
        <f t="shared" ca="1" si="106"/>
        <v>0.54256638765511489</v>
      </c>
      <c r="M158" s="16">
        <f t="shared" ca="1" si="107"/>
        <v>0.32473789871540748</v>
      </c>
      <c r="N158" s="16">
        <f t="shared" ca="1" si="108"/>
        <v>0.23354025344141827</v>
      </c>
      <c r="O158" s="16"/>
      <c r="P158" s="46">
        <f t="shared" ca="1" si="109"/>
        <v>0.49286376780122154</v>
      </c>
      <c r="Q158" s="46">
        <f t="shared" ca="1" si="110"/>
        <v>0.78785355697788684</v>
      </c>
      <c r="R158" s="46">
        <f t="shared" ca="1" si="111"/>
        <v>1</v>
      </c>
      <c r="T158" s="47">
        <f t="shared" ca="1" si="115"/>
        <v>0.57815894802774159</v>
      </c>
      <c r="U158" s="47"/>
      <c r="V158" s="16" t="str">
        <f t="shared" ca="1" si="112"/>
        <v>Draw</v>
      </c>
      <c r="W158" s="16">
        <f t="shared" ca="1" si="113"/>
        <v>1</v>
      </c>
      <c r="X158" s="16">
        <f t="shared" ca="1" si="114"/>
        <v>1</v>
      </c>
    </row>
    <row r="159" spans="1:24" x14ac:dyDescent="0.25">
      <c r="A159" s="16" t="s">
        <v>14</v>
      </c>
      <c r="B159" s="16" t="s">
        <v>18</v>
      </c>
      <c r="C159" s="16">
        <f>COUNTIF(A$2:A159, A159)+COUNTIF(B$2:B159, A159)</f>
        <v>16</v>
      </c>
      <c r="D159" s="16">
        <f>COUNTIF(B$2:B159, B159)+COUNTIF(A$2:A159, B159)</f>
        <v>16</v>
      </c>
      <c r="E159" s="46">
        <f ca="1">HLOOKUP(A159, Form!$C$1:$V$39, Fixtures!C159+1, FALSE)</f>
        <v>1.236842105263158</v>
      </c>
      <c r="F159" s="46">
        <f ca="1">HLOOKUP(B159, Form!$C$1:$V$39, Fixtures!C159+1, FALSE)</f>
        <v>1.8421052631578947</v>
      </c>
      <c r="G159" s="46">
        <f t="shared" ca="1" si="101"/>
        <v>0.67142857142857149</v>
      </c>
      <c r="H159" s="46">
        <f t="shared" ca="1" si="102"/>
        <v>1.4893617021276595</v>
      </c>
      <c r="I159" s="46">
        <f t="shared" ca="1" si="103"/>
        <v>2.3496167026399877</v>
      </c>
      <c r="J159" s="46">
        <f t="shared" ca="1" si="104"/>
        <v>1.4702715115178435</v>
      </c>
      <c r="K159" s="16">
        <f t="shared" ca="1" si="105"/>
        <v>1.1851618873319723</v>
      </c>
      <c r="L159" s="16">
        <f t="shared" ca="1" si="106"/>
        <v>0.29854162095975156</v>
      </c>
      <c r="M159" s="16">
        <f t="shared" ca="1" si="107"/>
        <v>0.40481380096779562</v>
      </c>
      <c r="N159" s="16">
        <f t="shared" ca="1" si="108"/>
        <v>0.45763199779260971</v>
      </c>
      <c r="O159" s="16"/>
      <c r="P159" s="46">
        <f t="shared" ca="1" si="109"/>
        <v>0.25714457873429131</v>
      </c>
      <c r="Q159" s="46">
        <f t="shared" ca="1" si="110"/>
        <v>0.60582518809470232</v>
      </c>
      <c r="R159" s="46">
        <f t="shared" ca="1" si="111"/>
        <v>1</v>
      </c>
      <c r="T159" s="47">
        <f t="shared" ca="1" si="115"/>
        <v>0.23812609840193288</v>
      </c>
      <c r="U159" s="47"/>
      <c r="V159" s="16" t="str">
        <f t="shared" ca="1" si="112"/>
        <v>Swansea City</v>
      </c>
      <c r="W159" s="16">
        <f t="shared" ca="1" si="113"/>
        <v>3</v>
      </c>
      <c r="X159" s="16">
        <f t="shared" ca="1" si="114"/>
        <v>0</v>
      </c>
    </row>
    <row r="160" spans="1:24" x14ac:dyDescent="0.25">
      <c r="A160" s="16" t="s">
        <v>4</v>
      </c>
      <c r="B160" s="16" t="s">
        <v>10</v>
      </c>
      <c r="C160" s="16">
        <f>COUNTIF(A$2:A160, A160)+COUNTIF(B$2:B160, A160)</f>
        <v>16</v>
      </c>
      <c r="D160" s="16">
        <f>COUNTIF(B$2:B160, B160)+COUNTIF(A$2:A160, B160)</f>
        <v>16</v>
      </c>
      <c r="E160" s="46">
        <f ca="1">HLOOKUP(A160, Form!$C$1:$V$39, Fixtures!C160+1, FALSE)</f>
        <v>0.89473684210526316</v>
      </c>
      <c r="F160" s="46">
        <f ca="1">HLOOKUP(B160, Form!$C$1:$V$39, Fixtures!C160+1, FALSE)</f>
        <v>0.89473684210526316</v>
      </c>
      <c r="G160" s="46">
        <f t="shared" ca="1" si="101"/>
        <v>1</v>
      </c>
      <c r="H160" s="46">
        <f t="shared" ca="1" si="102"/>
        <v>1</v>
      </c>
      <c r="I160" s="46">
        <f t="shared" ca="1" si="103"/>
        <v>1.0905</v>
      </c>
      <c r="J160" s="46">
        <f t="shared" ca="1" si="104"/>
        <v>2.1543999999999999</v>
      </c>
      <c r="K160" s="16">
        <f t="shared" ca="1" si="105"/>
        <v>2.5413999999999999</v>
      </c>
      <c r="L160" s="16">
        <f t="shared" ca="1" si="106"/>
        <v>0.47835446065534559</v>
      </c>
      <c r="M160" s="16">
        <f t="shared" ca="1" si="107"/>
        <v>0.31701749936596502</v>
      </c>
      <c r="N160" s="16">
        <f t="shared" ca="1" si="108"/>
        <v>0.28237420229287852</v>
      </c>
      <c r="O160" s="16"/>
      <c r="P160" s="46">
        <f t="shared" ca="1" si="109"/>
        <v>0.44384705544040126</v>
      </c>
      <c r="Q160" s="46">
        <f t="shared" ca="1" si="110"/>
        <v>0.737995631841035</v>
      </c>
      <c r="R160" s="46">
        <f t="shared" ca="1" si="111"/>
        <v>1</v>
      </c>
      <c r="T160" s="47">
        <f t="shared" ca="1" si="115"/>
        <v>0.98907233195983146</v>
      </c>
      <c r="U160" s="47"/>
      <c r="V160" s="16" t="str">
        <f t="shared" ca="1" si="112"/>
        <v>Aston Villa</v>
      </c>
      <c r="W160" s="16">
        <f t="shared" ca="1" si="113"/>
        <v>0</v>
      </c>
      <c r="X160" s="16">
        <f t="shared" ca="1" si="114"/>
        <v>3</v>
      </c>
    </row>
    <row r="161" spans="1:24" x14ac:dyDescent="0.25">
      <c r="A161" s="16" t="s">
        <v>15</v>
      </c>
      <c r="B161" s="16" t="s">
        <v>2</v>
      </c>
      <c r="C161" s="16">
        <f>COUNTIF(A$2:A161, A161)+COUNTIF(B$2:B161, A161)</f>
        <v>16</v>
      </c>
      <c r="D161" s="16">
        <f>COUNTIF(B$2:B161, B161)+COUNTIF(A$2:A161, B161)</f>
        <v>16</v>
      </c>
      <c r="E161" s="46">
        <f ca="1">HLOOKUP(A161, Form!$C$1:$V$39, Fixtures!C161+1, FALSE)</f>
        <v>1.9736842105263157</v>
      </c>
      <c r="F161" s="46">
        <f ca="1">HLOOKUP(B161, Form!$C$1:$V$39, Fixtures!C161+1, FALSE)</f>
        <v>0.5228947368421053</v>
      </c>
      <c r="G161" s="46">
        <f t="shared" ca="1" si="101"/>
        <v>3.7745344740815296</v>
      </c>
      <c r="H161" s="46">
        <f t="shared" ca="1" si="102"/>
        <v>0.26493333333333335</v>
      </c>
      <c r="I161" s="46">
        <f t="shared" ca="1" si="103"/>
        <v>8.4335399255108773E-2</v>
      </c>
      <c r="J161" s="46">
        <f t="shared" ca="1" si="104"/>
        <v>1.4375008887494916</v>
      </c>
      <c r="K161" s="16">
        <f t="shared" ca="1" si="105"/>
        <v>32.34196698643666</v>
      </c>
      <c r="L161" s="16">
        <f t="shared" ca="1" si="106"/>
        <v>0.92222388080934781</v>
      </c>
      <c r="M161" s="16">
        <f t="shared" ca="1" si="107"/>
        <v>0.41025626067075149</v>
      </c>
      <c r="N161" s="16">
        <f t="shared" ca="1" si="108"/>
        <v>2.9992231724264944E-2</v>
      </c>
      <c r="O161" s="16"/>
      <c r="P161" s="46">
        <f t="shared" ca="1" si="109"/>
        <v>0.67687528859054436</v>
      </c>
      <c r="Q161" s="46">
        <f t="shared" ca="1" si="110"/>
        <v>0.97798690651339459</v>
      </c>
      <c r="R161" s="46">
        <f t="shared" ca="1" si="111"/>
        <v>1</v>
      </c>
      <c r="T161" s="47">
        <f t="shared" ca="1" si="115"/>
        <v>0.38060596170866867</v>
      </c>
      <c r="U161" s="47"/>
      <c r="V161" s="16" t="str">
        <f t="shared" ca="1" si="112"/>
        <v>Everton</v>
      </c>
      <c r="W161" s="16">
        <f t="shared" ca="1" si="113"/>
        <v>3</v>
      </c>
      <c r="X161" s="16">
        <f t="shared" ca="1" si="114"/>
        <v>0</v>
      </c>
    </row>
    <row r="162" spans="1:24" x14ac:dyDescent="0.25">
      <c r="A162" s="16" t="s">
        <v>10</v>
      </c>
      <c r="B162" s="16" t="s">
        <v>0</v>
      </c>
      <c r="C162" s="16">
        <f>COUNTIF(A$2:A162, A162)+COUNTIF(B$2:B162, A162)</f>
        <v>17</v>
      </c>
      <c r="D162" s="16">
        <f>COUNTIF(B$2:B162, B162)+COUNTIF(A$2:A162, B162)</f>
        <v>17</v>
      </c>
      <c r="E162" s="46">
        <f ca="1">HLOOKUP(A162, Form!$C$1:$V$39, Fixtures!C162+1, FALSE)</f>
        <v>0.97368421052631582</v>
      </c>
      <c r="F162" s="46">
        <f ca="1">HLOOKUP(B162, Form!$C$1:$V$39, Fixtures!C162+1, FALSE)</f>
        <v>1.631578947368421</v>
      </c>
      <c r="G162" s="46">
        <f t="shared" ca="1" si="101"/>
        <v>0.59677419354838712</v>
      </c>
      <c r="H162" s="46">
        <f t="shared" ca="1" si="102"/>
        <v>1.6756756756756757</v>
      </c>
      <c r="I162" s="46">
        <f t="shared" ca="1" si="103"/>
        <v>2.9487620817502016</v>
      </c>
      <c r="J162" s="46">
        <f t="shared" ca="1" si="104"/>
        <v>1.3153881069490416</v>
      </c>
      <c r="K162" s="16">
        <f t="shared" ca="1" si="105"/>
        <v>0.94569096917677542</v>
      </c>
      <c r="L162" s="16">
        <f t="shared" ca="1" si="106"/>
        <v>0.25324392285411435</v>
      </c>
      <c r="M162" s="16">
        <f t="shared" ca="1" si="107"/>
        <v>0.43189303641957794</v>
      </c>
      <c r="N162" s="16">
        <f t="shared" ca="1" si="108"/>
        <v>0.51395623243453781</v>
      </c>
      <c r="O162" s="16"/>
      <c r="P162" s="46">
        <f t="shared" ca="1" si="109"/>
        <v>0.21119619776453125</v>
      </c>
      <c r="Q162" s="46">
        <f t="shared" ca="1" si="110"/>
        <v>0.57137924225693004</v>
      </c>
      <c r="R162" s="46">
        <f t="shared" ca="1" si="111"/>
        <v>1</v>
      </c>
      <c r="T162" s="47">
        <f t="shared" ca="1" si="115"/>
        <v>0.37026464224766975</v>
      </c>
      <c r="U162" s="47"/>
      <c r="V162" s="16" t="str">
        <f t="shared" ca="1" si="112"/>
        <v>Draw</v>
      </c>
      <c r="W162" s="16">
        <f t="shared" ca="1" si="113"/>
        <v>1</v>
      </c>
      <c r="X162" s="16">
        <f t="shared" ca="1" si="114"/>
        <v>1</v>
      </c>
    </row>
    <row r="163" spans="1:24" x14ac:dyDescent="0.25">
      <c r="A163" s="16" t="s">
        <v>16</v>
      </c>
      <c r="B163" s="16" t="s">
        <v>14</v>
      </c>
      <c r="C163" s="16">
        <f>COUNTIF(A$2:A163, A163)+COUNTIF(B$2:B163, A163)</f>
        <v>17</v>
      </c>
      <c r="D163" s="16">
        <f>COUNTIF(B$2:B163, B163)+COUNTIF(A$2:A163, B163)</f>
        <v>17</v>
      </c>
      <c r="E163" s="46">
        <f ca="1">HLOOKUP(A163, Form!$C$1:$V$39, Fixtures!C163+1, FALSE)</f>
        <v>0.78947368421052633</v>
      </c>
      <c r="F163" s="46">
        <f ca="1">HLOOKUP(B163, Form!$C$1:$V$39, Fixtures!C163+1, FALSE)</f>
        <v>1.2894736842105263</v>
      </c>
      <c r="G163" s="46">
        <f t="shared" ca="1" si="101"/>
        <v>0.61224489795918369</v>
      </c>
      <c r="H163" s="46">
        <f t="shared" ca="1" si="102"/>
        <v>1.6333333333333333</v>
      </c>
      <c r="I163" s="46">
        <f t="shared" ca="1" si="103"/>
        <v>2.806860690014803</v>
      </c>
      <c r="J163" s="46">
        <f t="shared" ca="1" si="104"/>
        <v>1.3475691162463539</v>
      </c>
      <c r="K163" s="16">
        <f t="shared" ca="1" si="105"/>
        <v>0.99319548158354232</v>
      </c>
      <c r="L163" s="16">
        <f t="shared" ca="1" si="106"/>
        <v>0.26268363395144662</v>
      </c>
      <c r="M163" s="16">
        <f t="shared" ca="1" si="107"/>
        <v>0.42597254882912677</v>
      </c>
      <c r="N163" s="16">
        <f t="shared" ca="1" si="108"/>
        <v>0.50170693704639835</v>
      </c>
      <c r="O163" s="16"/>
      <c r="P163" s="46">
        <f t="shared" ca="1" si="109"/>
        <v>0.22067521210639462</v>
      </c>
      <c r="Q163" s="46">
        <f t="shared" ca="1" si="110"/>
        <v>0.57852614156987214</v>
      </c>
      <c r="R163" s="46">
        <f t="shared" ca="1" si="111"/>
        <v>1</v>
      </c>
      <c r="T163" s="47">
        <f t="shared" ca="1" si="115"/>
        <v>0.55281051689112859</v>
      </c>
      <c r="U163" s="47"/>
      <c r="V163" s="16" t="str">
        <f t="shared" ca="1" si="112"/>
        <v>Draw</v>
      </c>
      <c r="W163" s="16">
        <f t="shared" ca="1" si="113"/>
        <v>1</v>
      </c>
      <c r="X163" s="16">
        <f t="shared" ca="1" si="114"/>
        <v>1</v>
      </c>
    </row>
    <row r="164" spans="1:24" x14ac:dyDescent="0.25">
      <c r="A164" s="16" t="s">
        <v>7</v>
      </c>
      <c r="B164" s="16" t="s">
        <v>6</v>
      </c>
      <c r="C164" s="16">
        <f>COUNTIF(A$2:A164, A164)+COUNTIF(B$2:B164, A164)</f>
        <v>17</v>
      </c>
      <c r="D164" s="16">
        <f>COUNTIF(B$2:B164, B164)+COUNTIF(A$2:A164, B164)</f>
        <v>17</v>
      </c>
      <c r="E164" s="46">
        <f ca="1">HLOOKUP(A164, Form!$C$1:$V$39, Fixtures!C164+1, FALSE)</f>
        <v>2.0789473684210527</v>
      </c>
      <c r="F164" s="46">
        <f ca="1">HLOOKUP(B164, Form!$C$1:$V$39, Fixtures!C164+1, FALSE)</f>
        <v>1.6842105263157894</v>
      </c>
      <c r="G164" s="46">
        <f t="shared" ca="1" si="101"/>
        <v>1.234375</v>
      </c>
      <c r="H164" s="46">
        <f t="shared" ca="1" si="102"/>
        <v>0.810126582278481</v>
      </c>
      <c r="I164" s="46">
        <f t="shared" ca="1" si="103"/>
        <v>0.72678687341993775</v>
      </c>
      <c r="J164" s="46">
        <f t="shared" ca="1" si="104"/>
        <v>2.0304941943130235</v>
      </c>
      <c r="K164" s="16">
        <f t="shared" ca="1" si="105"/>
        <v>3.8035948896603711</v>
      </c>
      <c r="L164" s="16">
        <f t="shared" ca="1" si="106"/>
        <v>0.57911026276188848</v>
      </c>
      <c r="M164" s="16">
        <f t="shared" ca="1" si="107"/>
        <v>0.32997918355249911</v>
      </c>
      <c r="N164" s="16">
        <f t="shared" ca="1" si="108"/>
        <v>0.208177421903849</v>
      </c>
      <c r="O164" s="16"/>
      <c r="P164" s="46">
        <f t="shared" ca="1" si="109"/>
        <v>0.51832760751728524</v>
      </c>
      <c r="Q164" s="46">
        <f t="shared" ca="1" si="110"/>
        <v>0.81367260783823281</v>
      </c>
      <c r="R164" s="46">
        <f t="shared" ca="1" si="111"/>
        <v>1.0000000000000002</v>
      </c>
      <c r="T164" s="47">
        <f t="shared" ca="1" si="115"/>
        <v>0.58643169070903378</v>
      </c>
      <c r="U164" s="47"/>
      <c r="V164" s="16" t="str">
        <f t="shared" ca="1" si="112"/>
        <v>Draw</v>
      </c>
      <c r="W164" s="16">
        <f t="shared" ca="1" si="113"/>
        <v>1</v>
      </c>
      <c r="X164" s="16">
        <f t="shared" ca="1" si="114"/>
        <v>1</v>
      </c>
    </row>
    <row r="165" spans="1:24" x14ac:dyDescent="0.25">
      <c r="A165" s="16" t="s">
        <v>19</v>
      </c>
      <c r="B165" s="16" t="s">
        <v>12</v>
      </c>
      <c r="C165" s="16">
        <f>COUNTIF(A$2:A165, A165)+COUNTIF(B$2:B165, A165)</f>
        <v>17</v>
      </c>
      <c r="D165" s="16">
        <f>COUNTIF(B$2:B165, B165)+COUNTIF(A$2:A165, B165)</f>
        <v>17</v>
      </c>
      <c r="E165" s="46">
        <f ca="1">HLOOKUP(A165, Form!$C$1:$V$39, Fixtures!C165+1, FALSE)</f>
        <v>2.3947368421052633</v>
      </c>
      <c r="F165" s="46">
        <f ca="1">HLOOKUP(B165, Form!$C$1:$V$39, Fixtures!C165+1, FALSE)</f>
        <v>1.6578947368421053</v>
      </c>
      <c r="G165" s="46">
        <f t="shared" ca="1" si="101"/>
        <v>1.4444444444444444</v>
      </c>
      <c r="H165" s="46">
        <f t="shared" ca="1" si="102"/>
        <v>0.69230769230769229</v>
      </c>
      <c r="I165" s="46">
        <f t="shared" ca="1" si="103"/>
        <v>0.53688608207427613</v>
      </c>
      <c r="J165" s="46">
        <f t="shared" ca="1" si="104"/>
        <v>1.9342444120528051</v>
      </c>
      <c r="K165" s="16">
        <f t="shared" ca="1" si="105"/>
        <v>5.1392546757155939</v>
      </c>
      <c r="L165" s="16">
        <f t="shared" ca="1" si="106"/>
        <v>0.65066631265886565</v>
      </c>
      <c r="M165" s="16">
        <f t="shared" ca="1" si="107"/>
        <v>0.34080323912090116</v>
      </c>
      <c r="N165" s="16">
        <f t="shared" ca="1" si="108"/>
        <v>0.16288622199622946</v>
      </c>
      <c r="O165" s="16"/>
      <c r="P165" s="46">
        <f t="shared" ca="1" si="109"/>
        <v>0.5636618514329258</v>
      </c>
      <c r="Q165" s="46">
        <f t="shared" ca="1" si="110"/>
        <v>0.85889426319286755</v>
      </c>
      <c r="R165" s="46">
        <f t="shared" ca="1" si="111"/>
        <v>1</v>
      </c>
      <c r="T165" s="47">
        <f t="shared" ca="1" si="115"/>
        <v>0.74423816453227132</v>
      </c>
      <c r="U165" s="47"/>
      <c r="V165" s="16" t="str">
        <f t="shared" ca="1" si="112"/>
        <v>Draw</v>
      </c>
      <c r="W165" s="16">
        <f t="shared" ca="1" si="113"/>
        <v>1</v>
      </c>
      <c r="X165" s="16">
        <f t="shared" ca="1" si="114"/>
        <v>1</v>
      </c>
    </row>
    <row r="166" spans="1:24" x14ac:dyDescent="0.25">
      <c r="A166" s="16" t="s">
        <v>8</v>
      </c>
      <c r="B166" s="16" t="s">
        <v>17</v>
      </c>
      <c r="C166" s="16">
        <f>COUNTIF(A$2:A166, A166)+COUNTIF(B$2:B166, A166)</f>
        <v>17</v>
      </c>
      <c r="D166" s="16">
        <f>COUNTIF(B$2:B166, B166)+COUNTIF(A$2:A166, B166)</f>
        <v>17</v>
      </c>
      <c r="E166" s="46">
        <f ca="1">HLOOKUP(A166, Form!$C$1:$V$39, Fixtures!C166+1, FALSE)</f>
        <v>0.84210526315789469</v>
      </c>
      <c r="F166" s="46">
        <f ca="1">HLOOKUP(B166, Form!$C$1:$V$39, Fixtures!C166+1, FALSE)</f>
        <v>1.263157894736842</v>
      </c>
      <c r="G166" s="46">
        <f t="shared" ca="1" si="101"/>
        <v>0.66666666666666663</v>
      </c>
      <c r="H166" s="46">
        <f t="shared" ca="1" si="102"/>
        <v>1.5</v>
      </c>
      <c r="I166" s="46">
        <f t="shared" ca="1" si="103"/>
        <v>2.3820645508138045</v>
      </c>
      <c r="J166" s="46">
        <f t="shared" ca="1" si="104"/>
        <v>1.4604218741634472</v>
      </c>
      <c r="K166" s="16">
        <f t="shared" ca="1" si="105"/>
        <v>1.1691177777392734</v>
      </c>
      <c r="L166" s="16">
        <f t="shared" ca="1" si="106"/>
        <v>0.29567738432413315</v>
      </c>
      <c r="M166" s="16">
        <f t="shared" ca="1" si="107"/>
        <v>0.40643436416366757</v>
      </c>
      <c r="N166" s="16">
        <f t="shared" ca="1" si="108"/>
        <v>0.46101692137816197</v>
      </c>
      <c r="O166" s="16"/>
      <c r="P166" s="46">
        <f t="shared" ca="1" si="109"/>
        <v>0.25420866322399793</v>
      </c>
      <c r="Q166" s="46">
        <f t="shared" ca="1" si="110"/>
        <v>0.6036406518710532</v>
      </c>
      <c r="R166" s="46">
        <f t="shared" ca="1" si="111"/>
        <v>1</v>
      </c>
      <c r="T166" s="47">
        <f t="shared" ca="1" si="115"/>
        <v>0.20523298454981653</v>
      </c>
      <c r="U166" s="47"/>
      <c r="V166" s="16" t="str">
        <f t="shared" ca="1" si="112"/>
        <v>Newcastle United</v>
      </c>
      <c r="W166" s="16">
        <f t="shared" ca="1" si="113"/>
        <v>3</v>
      </c>
      <c r="X166" s="16">
        <f t="shared" ca="1" si="114"/>
        <v>0</v>
      </c>
    </row>
    <row r="167" spans="1:24" x14ac:dyDescent="0.25">
      <c r="A167" s="16" t="s">
        <v>2</v>
      </c>
      <c r="B167" s="16" t="s">
        <v>4</v>
      </c>
      <c r="C167" s="16">
        <f>COUNTIF(A$2:A167, A167)+COUNTIF(B$2:B167, A167)</f>
        <v>17</v>
      </c>
      <c r="D167" s="16">
        <f>COUNTIF(B$2:B167, B167)+COUNTIF(A$2:A167, B167)</f>
        <v>17</v>
      </c>
      <c r="E167" s="46">
        <f ca="1">HLOOKUP(A167, Form!$C$1:$V$39, Fixtures!C167+1, FALSE)</f>
        <v>0.49210526315789482</v>
      </c>
      <c r="F167" s="46">
        <f ca="1">HLOOKUP(B167, Form!$C$1:$V$39, Fixtures!C167+1, FALSE)</f>
        <v>0.89473684210526316</v>
      </c>
      <c r="G167" s="46">
        <f t="shared" ca="1" si="101"/>
        <v>0.55000000000000004</v>
      </c>
      <c r="H167" s="46">
        <f t="shared" ca="1" si="102"/>
        <v>1.8181818181818179</v>
      </c>
      <c r="I167" s="46">
        <f t="shared" ca="1" si="103"/>
        <v>3.4510143665420792</v>
      </c>
      <c r="J167" s="46">
        <f t="shared" ca="1" si="104"/>
        <v>1.2178041177281538</v>
      </c>
      <c r="K167" s="16">
        <f t="shared" ca="1" si="105"/>
        <v>0.80884922920491398</v>
      </c>
      <c r="L167" s="16">
        <f t="shared" ca="1" si="106"/>
        <v>0.2246678886316163</v>
      </c>
      <c r="M167" s="16">
        <f t="shared" ca="1" si="107"/>
        <v>0.45089644843132831</v>
      </c>
      <c r="N167" s="16">
        <f t="shared" ca="1" si="108"/>
        <v>0.5528376737289229</v>
      </c>
      <c r="O167" s="16"/>
      <c r="P167" s="46">
        <f t="shared" ca="1" si="109"/>
        <v>0.18289443248858586</v>
      </c>
      <c r="Q167" s="46">
        <f t="shared" ca="1" si="110"/>
        <v>0.54995378640535941</v>
      </c>
      <c r="R167" s="46">
        <f t="shared" ca="1" si="111"/>
        <v>1</v>
      </c>
      <c r="T167" s="47">
        <f t="shared" ca="1" si="115"/>
        <v>0.10844274684641364</v>
      </c>
      <c r="U167" s="47"/>
      <c r="V167" s="16" t="str">
        <f t="shared" ca="1" si="112"/>
        <v>QPR</v>
      </c>
      <c r="W167" s="16">
        <f t="shared" ca="1" si="113"/>
        <v>3</v>
      </c>
      <c r="X167" s="16">
        <f t="shared" ca="1" si="114"/>
        <v>0</v>
      </c>
    </row>
    <row r="168" spans="1:24" x14ac:dyDescent="0.25">
      <c r="A168" s="16" t="s">
        <v>13</v>
      </c>
      <c r="B168" s="16" t="s">
        <v>15</v>
      </c>
      <c r="C168" s="16">
        <f>COUNTIF(A$2:A168, A168)+COUNTIF(B$2:B168, A168)</f>
        <v>17</v>
      </c>
      <c r="D168" s="16">
        <f>COUNTIF(B$2:B168, B168)+COUNTIF(A$2:A168, B168)</f>
        <v>17</v>
      </c>
      <c r="E168" s="46">
        <f ca="1">HLOOKUP(A168, Form!$C$1:$V$39, Fixtures!C168+1, FALSE)</f>
        <v>1.5789473684210527</v>
      </c>
      <c r="F168" s="46">
        <f ca="1">HLOOKUP(B168, Form!$C$1:$V$39, Fixtures!C168+1, FALSE)</f>
        <v>1.9736842105263157</v>
      </c>
      <c r="G168" s="46">
        <f t="shared" ca="1" si="101"/>
        <v>0.8</v>
      </c>
      <c r="H168" s="46">
        <f t="shared" ca="1" si="102"/>
        <v>1.25</v>
      </c>
      <c r="I168" s="46">
        <f t="shared" ca="1" si="103"/>
        <v>1.6763753453216541</v>
      </c>
      <c r="J168" s="46">
        <f t="shared" ca="1" si="104"/>
        <v>1.734830696073316</v>
      </c>
      <c r="K168" s="16">
        <f t="shared" ca="1" si="105"/>
        <v>1.6576405063354676</v>
      </c>
      <c r="L168" s="16">
        <f t="shared" ca="1" si="106"/>
        <v>0.37363966969282375</v>
      </c>
      <c r="M168" s="16">
        <f t="shared" ca="1" si="107"/>
        <v>0.36565334791503007</v>
      </c>
      <c r="N168" s="16">
        <f t="shared" ca="1" si="108"/>
        <v>0.37627361474064336</v>
      </c>
      <c r="O168" s="16"/>
      <c r="P168" s="46">
        <f t="shared" ca="1" si="109"/>
        <v>0.33493263320921979</v>
      </c>
      <c r="Q168" s="46">
        <f t="shared" ca="1" si="110"/>
        <v>0.6627062841163418</v>
      </c>
      <c r="R168" s="46">
        <f t="shared" ca="1" si="111"/>
        <v>1</v>
      </c>
      <c r="T168" s="47">
        <f t="shared" ca="1" si="115"/>
        <v>0.84075558893012103</v>
      </c>
      <c r="U168" s="47"/>
      <c r="V168" s="16" t="str">
        <f t="shared" ca="1" si="112"/>
        <v>Everton</v>
      </c>
      <c r="W168" s="16">
        <f t="shared" ca="1" si="113"/>
        <v>0</v>
      </c>
      <c r="X168" s="16">
        <f t="shared" ca="1" si="114"/>
        <v>3</v>
      </c>
    </row>
    <row r="169" spans="1:24" x14ac:dyDescent="0.25">
      <c r="A169" s="16" t="s">
        <v>3</v>
      </c>
      <c r="B169" s="16" t="s">
        <v>11</v>
      </c>
      <c r="C169" s="16">
        <f>COUNTIF(A$2:A169, A169)+COUNTIF(B$2:B169, A169)</f>
        <v>17</v>
      </c>
      <c r="D169" s="16">
        <f>COUNTIF(B$2:B169, B169)+COUNTIF(A$2:A169, B169)</f>
        <v>17</v>
      </c>
      <c r="E169" s="46">
        <f ca="1">HLOOKUP(A169, Form!$C$1:$V$39, Fixtures!C169+1, FALSE)</f>
        <v>1.5</v>
      </c>
      <c r="F169" s="46">
        <f ca="1">HLOOKUP(B169, Form!$C$1:$V$39, Fixtures!C169+1, FALSE)</f>
        <v>2.0789473684210527</v>
      </c>
      <c r="G169" s="46">
        <f t="shared" ca="1" si="101"/>
        <v>0.72151898734177211</v>
      </c>
      <c r="H169" s="46">
        <f t="shared" ca="1" si="102"/>
        <v>1.3859649122807018</v>
      </c>
      <c r="I169" s="46">
        <f t="shared" ca="1" si="103"/>
        <v>2.0454187274747078</v>
      </c>
      <c r="J169" s="46">
        <f t="shared" ca="1" si="104"/>
        <v>1.573649843570172</v>
      </c>
      <c r="K169" s="16">
        <f t="shared" ca="1" si="105"/>
        <v>1.360246115584804</v>
      </c>
      <c r="L169" s="16">
        <f t="shared" ca="1" si="106"/>
        <v>0.32836207086347374</v>
      </c>
      <c r="M169" s="16">
        <f t="shared" ca="1" si="107"/>
        <v>0.38855324569437077</v>
      </c>
      <c r="N169" s="16">
        <f t="shared" ca="1" si="108"/>
        <v>0.42368462907192522</v>
      </c>
      <c r="O169" s="16"/>
      <c r="P169" s="46">
        <f t="shared" ca="1" si="109"/>
        <v>0.28788539936513169</v>
      </c>
      <c r="Q169" s="46">
        <f t="shared" ca="1" si="110"/>
        <v>0.62854230293865876</v>
      </c>
      <c r="R169" s="46">
        <f t="shared" ca="1" si="111"/>
        <v>1</v>
      </c>
      <c r="T169" s="47">
        <f t="shared" ca="1" si="115"/>
        <v>0.49661539569945712</v>
      </c>
      <c r="U169" s="47"/>
      <c r="V169" s="16" t="str">
        <f t="shared" ca="1" si="112"/>
        <v>Draw</v>
      </c>
      <c r="W169" s="16">
        <f t="shared" ca="1" si="113"/>
        <v>1</v>
      </c>
      <c r="X169" s="16">
        <f t="shared" ca="1" si="114"/>
        <v>1</v>
      </c>
    </row>
    <row r="170" spans="1:24" x14ac:dyDescent="0.25">
      <c r="A170" s="16" t="s">
        <v>18</v>
      </c>
      <c r="B170" s="16" t="s">
        <v>9</v>
      </c>
      <c r="C170" s="16">
        <f>COUNTIF(A$2:A170, A170)+COUNTIF(B$2:B170, A170)</f>
        <v>17</v>
      </c>
      <c r="D170" s="16">
        <f>COUNTIF(B$2:B170, B170)+COUNTIF(A$2:A170, B170)</f>
        <v>17</v>
      </c>
      <c r="E170" s="46">
        <f ca="1">HLOOKUP(A170, Form!$C$1:$V$39, Fixtures!C170+1, FALSE)</f>
        <v>1.8421052631578947</v>
      </c>
      <c r="F170" s="46">
        <f ca="1">HLOOKUP(B170, Form!$C$1:$V$39, Fixtures!C170+1, FALSE)</f>
        <v>0.97210526315789469</v>
      </c>
      <c r="G170" s="46">
        <f t="shared" ca="1" si="101"/>
        <v>1.8949648077964267</v>
      </c>
      <c r="H170" s="46">
        <f t="shared" ca="1" si="102"/>
        <v>0.52771428571428569</v>
      </c>
      <c r="I170" s="46">
        <f t="shared" ca="1" si="103"/>
        <v>0.31819126702308287</v>
      </c>
      <c r="J170" s="46">
        <f t="shared" ca="1" si="104"/>
        <v>1.7786076515213507</v>
      </c>
      <c r="K170" s="16">
        <f t="shared" ca="1" si="105"/>
        <v>8.6432928069448227</v>
      </c>
      <c r="L170" s="16">
        <f t="shared" ca="1" si="106"/>
        <v>0.75861525183544476</v>
      </c>
      <c r="M170" s="16">
        <f t="shared" ca="1" si="107"/>
        <v>0.35989248048477707</v>
      </c>
      <c r="N170" s="16">
        <f t="shared" ca="1" si="108"/>
        <v>0.10369901858417373</v>
      </c>
      <c r="O170" s="16"/>
      <c r="P170" s="46">
        <f t="shared" ca="1" si="109"/>
        <v>0.62069306299780513</v>
      </c>
      <c r="Q170" s="46">
        <f t="shared" ca="1" si="110"/>
        <v>0.91515427442415964</v>
      </c>
      <c r="R170" s="46">
        <f t="shared" ca="1" si="111"/>
        <v>0.99999999999999989</v>
      </c>
      <c r="T170" s="47">
        <f t="shared" ca="1" si="115"/>
        <v>0.39094976813429061</v>
      </c>
      <c r="U170" s="47"/>
      <c r="V170" s="16" t="str">
        <f t="shared" ca="1" si="112"/>
        <v>Tottenham Hotspur</v>
      </c>
      <c r="W170" s="16">
        <f t="shared" ca="1" si="113"/>
        <v>3</v>
      </c>
      <c r="X170" s="16">
        <f t="shared" ca="1" si="114"/>
        <v>0</v>
      </c>
    </row>
    <row r="171" spans="1:24" x14ac:dyDescent="0.25">
      <c r="A171" s="16" t="s">
        <v>5</v>
      </c>
      <c r="B171" s="16" t="s">
        <v>1</v>
      </c>
      <c r="C171" s="16">
        <f>COUNTIF(A$2:A171, A171)+COUNTIF(B$2:B171, A171)</f>
        <v>17</v>
      </c>
      <c r="D171" s="16">
        <f>COUNTIF(B$2:B171, B171)+COUNTIF(A$2:A171, B171)</f>
        <v>17</v>
      </c>
      <c r="E171" s="46">
        <f ca="1">HLOOKUP(A171, Form!$C$1:$V$39, Fixtures!C171+1, FALSE)</f>
        <v>1.1052631578947369</v>
      </c>
      <c r="F171" s="46">
        <f ca="1">HLOOKUP(B171, Form!$C$1:$V$39, Fixtures!C171+1, FALSE)</f>
        <v>0.70763157894736861</v>
      </c>
      <c r="G171" s="46">
        <f t="shared" ca="1" si="101"/>
        <v>1.5619189289698769</v>
      </c>
      <c r="H171" s="46">
        <f t="shared" ca="1" si="102"/>
        <v>0.64023809523809538</v>
      </c>
      <c r="I171" s="46">
        <f t="shared" ca="1" si="103"/>
        <v>0.46179131755829089</v>
      </c>
      <c r="J171" s="46">
        <f t="shared" ca="1" si="104"/>
        <v>1.8880715076513692</v>
      </c>
      <c r="K171" s="16">
        <f t="shared" ca="1" si="105"/>
        <v>5.9693773095898441</v>
      </c>
      <c r="L171" s="16">
        <f t="shared" ca="1" si="106"/>
        <v>0.68409217375182807</v>
      </c>
      <c r="M171" s="16">
        <f t="shared" ca="1" si="107"/>
        <v>0.34625181452422477</v>
      </c>
      <c r="N171" s="16">
        <f t="shared" ca="1" si="108"/>
        <v>0.14348484169798106</v>
      </c>
      <c r="O171" s="16"/>
      <c r="P171" s="46">
        <f t="shared" ca="1" si="109"/>
        <v>0.58278699268867062</v>
      </c>
      <c r="Q171" s="46">
        <f t="shared" ca="1" si="110"/>
        <v>0.87776340294763844</v>
      </c>
      <c r="R171" s="46">
        <f t="shared" ca="1" si="111"/>
        <v>1</v>
      </c>
      <c r="T171" s="47">
        <f t="shared" ca="1" si="115"/>
        <v>0.78696777213665225</v>
      </c>
      <c r="U171" s="47"/>
      <c r="V171" s="16" t="str">
        <f t="shared" ca="1" si="112"/>
        <v>Draw</v>
      </c>
      <c r="W171" s="16">
        <f t="shared" ca="1" si="113"/>
        <v>1</v>
      </c>
      <c r="X171" s="16">
        <f t="shared" ca="1" si="114"/>
        <v>1</v>
      </c>
    </row>
    <row r="172" spans="1:24" x14ac:dyDescent="0.25">
      <c r="A172" s="16" t="s">
        <v>6</v>
      </c>
      <c r="B172" s="16" t="s">
        <v>2</v>
      </c>
      <c r="C172" s="16">
        <f>COUNTIF(A$2:A172, A172)+COUNTIF(B$2:B172, A172)</f>
        <v>18</v>
      </c>
      <c r="D172" s="16">
        <f>COUNTIF(B$2:B172, B172)+COUNTIF(A$2:A172, B172)</f>
        <v>18</v>
      </c>
      <c r="E172" s="46">
        <f ca="1">HLOOKUP(A172, Form!$C$1:$V$39, Fixtures!C172+1, FALSE)</f>
        <v>1.6842105263157894</v>
      </c>
      <c r="F172" s="46">
        <f ca="1">HLOOKUP(B172, Form!$C$1:$V$39, Fixtures!C172+1, FALSE)</f>
        <v>0.56078947368421062</v>
      </c>
      <c r="G172" s="46">
        <f t="shared" ca="1" si="101"/>
        <v>3.0032848427968082</v>
      </c>
      <c r="H172" s="46">
        <f t="shared" ca="1" si="102"/>
        <v>0.33296875000000009</v>
      </c>
      <c r="I172" s="46">
        <f t="shared" ca="1" si="103"/>
        <v>0.13100780422490324</v>
      </c>
      <c r="J172" s="46">
        <f t="shared" ca="1" si="104"/>
        <v>1.5427003758148463</v>
      </c>
      <c r="K172" s="16">
        <f t="shared" ca="1" si="105"/>
        <v>20.877109522899616</v>
      </c>
      <c r="L172" s="16">
        <f t="shared" ca="1" si="106"/>
        <v>0.88416719695874701</v>
      </c>
      <c r="M172" s="16">
        <f t="shared" ca="1" si="107"/>
        <v>0.39328267282751905</v>
      </c>
      <c r="N172" s="16">
        <f t="shared" ca="1" si="108"/>
        <v>4.5709877667031898E-2</v>
      </c>
      <c r="O172" s="16"/>
      <c r="P172" s="46">
        <f t="shared" ca="1" si="109"/>
        <v>0.66822407397180472</v>
      </c>
      <c r="Q172" s="46">
        <f t="shared" ca="1" si="110"/>
        <v>0.96545399922041897</v>
      </c>
      <c r="R172" s="46">
        <f t="shared" ca="1" si="111"/>
        <v>1</v>
      </c>
      <c r="T172" s="47">
        <f t="shared" ca="1" si="115"/>
        <v>0.58785745699430558</v>
      </c>
      <c r="U172" s="47"/>
      <c r="V172" s="16" t="str">
        <f t="shared" ca="1" si="112"/>
        <v>Arsenal</v>
      </c>
      <c r="W172" s="16">
        <f t="shared" ca="1" si="113"/>
        <v>3</v>
      </c>
      <c r="X172" s="16">
        <f t="shared" ca="1" si="114"/>
        <v>0</v>
      </c>
    </row>
    <row r="173" spans="1:24" x14ac:dyDescent="0.25">
      <c r="A173" s="16" t="s">
        <v>9</v>
      </c>
      <c r="B173" s="16" t="s">
        <v>7</v>
      </c>
      <c r="C173" s="16">
        <f>COUNTIF(A$2:A173, A173)+COUNTIF(B$2:B173, A173)</f>
        <v>18</v>
      </c>
      <c r="D173" s="16">
        <f>COUNTIF(B$2:B173, B173)+COUNTIF(A$2:A173, B173)</f>
        <v>18</v>
      </c>
      <c r="E173" s="46">
        <f ca="1">HLOOKUP(A173, Form!$C$1:$V$39, Fixtures!C173+1, FALSE)</f>
        <v>0.94131578947368411</v>
      </c>
      <c r="F173" s="46">
        <f ca="1">HLOOKUP(B173, Form!$C$1:$V$39, Fixtures!C173+1, FALSE)</f>
        <v>2.0263157894736841</v>
      </c>
      <c r="G173" s="46">
        <f t="shared" ca="1" si="101"/>
        <v>0.46454545454545454</v>
      </c>
      <c r="H173" s="46">
        <f t="shared" ca="1" si="102"/>
        <v>2.152641878669276</v>
      </c>
      <c r="I173" s="46">
        <f t="shared" ca="1" si="103"/>
        <v>4.7781777282536195</v>
      </c>
      <c r="J173" s="46">
        <f t="shared" ca="1" si="104"/>
        <v>1.0382940384804116</v>
      </c>
      <c r="K173" s="16">
        <f t="shared" ca="1" si="105"/>
        <v>0.58537215123895558</v>
      </c>
      <c r="L173" s="16">
        <f t="shared" ca="1" si="106"/>
        <v>0.17306494314120677</v>
      </c>
      <c r="M173" s="16">
        <f t="shared" ca="1" si="107"/>
        <v>0.49060635076258174</v>
      </c>
      <c r="N173" s="16">
        <f t="shared" ca="1" si="108"/>
        <v>0.6307667251619804</v>
      </c>
      <c r="O173" s="16"/>
      <c r="P173" s="46">
        <f t="shared" ca="1" si="109"/>
        <v>0.13369890299275392</v>
      </c>
      <c r="Q173" s="46">
        <f t="shared" ca="1" si="110"/>
        <v>0.51270998234645337</v>
      </c>
      <c r="R173" s="46">
        <f t="shared" ca="1" si="111"/>
        <v>1</v>
      </c>
      <c r="T173" s="47">
        <f t="shared" ca="1" si="115"/>
        <v>0.77206845641499888</v>
      </c>
      <c r="U173" s="47"/>
      <c r="V173" s="16" t="str">
        <f t="shared" ca="1" si="112"/>
        <v>Liverpool</v>
      </c>
      <c r="W173" s="16">
        <f t="shared" ca="1" si="113"/>
        <v>0</v>
      </c>
      <c r="X173" s="16">
        <f t="shared" ca="1" si="114"/>
        <v>3</v>
      </c>
    </row>
    <row r="174" spans="1:24" x14ac:dyDescent="0.25">
      <c r="A174" s="16" t="s">
        <v>11</v>
      </c>
      <c r="B174" s="16" t="s">
        <v>5</v>
      </c>
      <c r="C174" s="16">
        <f>COUNTIF(A$2:A174, A174)+COUNTIF(B$2:B174, A174)</f>
        <v>18</v>
      </c>
      <c r="D174" s="16">
        <f>COUNTIF(B$2:B174, B174)+COUNTIF(A$2:A174, B174)</f>
        <v>18</v>
      </c>
      <c r="E174" s="46">
        <f ca="1">HLOOKUP(A174, Form!$C$1:$V$39, Fixtures!C174+1, FALSE)</f>
        <v>2.0789473684210527</v>
      </c>
      <c r="F174" s="46">
        <f ca="1">HLOOKUP(B174, Form!$C$1:$V$39, Fixtures!C174+1, FALSE)</f>
        <v>1.131578947368421</v>
      </c>
      <c r="G174" s="46">
        <f t="shared" ca="1" si="101"/>
        <v>1.8372093023255816</v>
      </c>
      <c r="H174" s="46">
        <f t="shared" ca="1" si="102"/>
        <v>0.54430379746835444</v>
      </c>
      <c r="I174" s="46">
        <f t="shared" ca="1" si="103"/>
        <v>0.33774737232836677</v>
      </c>
      <c r="J174" s="46">
        <f t="shared" ca="1" si="104"/>
        <v>1.7957004557945226</v>
      </c>
      <c r="K174" s="16">
        <f t="shared" ca="1" si="105"/>
        <v>8.1458575845904839</v>
      </c>
      <c r="L174" s="16">
        <f t="shared" ca="1" si="106"/>
        <v>0.747525295646432</v>
      </c>
      <c r="M174" s="16">
        <f t="shared" ca="1" si="107"/>
        <v>0.35769211180237315</v>
      </c>
      <c r="N174" s="16">
        <f t="shared" ca="1" si="108"/>
        <v>0.10933911781929154</v>
      </c>
      <c r="O174" s="16"/>
      <c r="P174" s="46">
        <f t="shared" ca="1" si="109"/>
        <v>0.61547180398329027</v>
      </c>
      <c r="Q174" s="46">
        <f t="shared" ca="1" si="110"/>
        <v>0.9099760978229019</v>
      </c>
      <c r="R174" s="46">
        <f t="shared" ca="1" si="111"/>
        <v>1.0000000000000002</v>
      </c>
      <c r="T174" s="47">
        <f t="shared" ca="1" si="115"/>
        <v>0.80290762959415563</v>
      </c>
      <c r="U174" s="47"/>
      <c r="V174" s="16" t="str">
        <f t="shared" ca="1" si="112"/>
        <v>Draw</v>
      </c>
      <c r="W174" s="16">
        <f t="shared" ca="1" si="113"/>
        <v>1</v>
      </c>
      <c r="X174" s="16">
        <f t="shared" ca="1" si="114"/>
        <v>1</v>
      </c>
    </row>
    <row r="175" spans="1:24" x14ac:dyDescent="0.25">
      <c r="A175" s="16" t="s">
        <v>12</v>
      </c>
      <c r="B175" s="16" t="s">
        <v>13</v>
      </c>
      <c r="C175" s="16">
        <f>COUNTIF(A$2:A175, A175)+COUNTIF(B$2:B175, A175)</f>
        <v>18</v>
      </c>
      <c r="D175" s="16">
        <f>COUNTIF(B$2:B175, B175)+COUNTIF(A$2:A175, B175)</f>
        <v>18</v>
      </c>
      <c r="E175" s="46">
        <f ca="1">HLOOKUP(A175, Form!$C$1:$V$39, Fixtures!C175+1, FALSE)</f>
        <v>1.6842105263157894</v>
      </c>
      <c r="F175" s="46">
        <f ca="1">HLOOKUP(B175, Form!$C$1:$V$39, Fixtures!C175+1, FALSE)</f>
        <v>1.5789473684210527</v>
      </c>
      <c r="G175" s="46">
        <f t="shared" ca="1" si="101"/>
        <v>1.0666666666666667</v>
      </c>
      <c r="H175" s="46">
        <f t="shared" ca="1" si="102"/>
        <v>0.93750000000000011</v>
      </c>
      <c r="I175" s="46">
        <f t="shared" ca="1" si="103"/>
        <v>0.96297346356346047</v>
      </c>
      <c r="J175" s="46">
        <f t="shared" ca="1" si="104"/>
        <v>2.1242128697540892</v>
      </c>
      <c r="K175" s="16">
        <f t="shared" ca="1" si="105"/>
        <v>2.8757294915836757</v>
      </c>
      <c r="L175" s="16">
        <f t="shared" ca="1" si="106"/>
        <v>0.50943123713178573</v>
      </c>
      <c r="M175" s="16">
        <f t="shared" ca="1" si="107"/>
        <v>0.32008062244449792</v>
      </c>
      <c r="N175" s="16">
        <f t="shared" ca="1" si="108"/>
        <v>0.25801594310736747</v>
      </c>
      <c r="O175" s="16"/>
      <c r="P175" s="46">
        <f t="shared" ca="1" si="109"/>
        <v>0.46843054115460925</v>
      </c>
      <c r="Q175" s="46">
        <f t="shared" ca="1" si="110"/>
        <v>0.76275002581941242</v>
      </c>
      <c r="R175" s="46">
        <f t="shared" ca="1" si="111"/>
        <v>1</v>
      </c>
      <c r="T175" s="47">
        <f t="shared" ca="1" si="115"/>
        <v>0.92101040899003117</v>
      </c>
      <c r="U175" s="47"/>
      <c r="V175" s="16" t="str">
        <f t="shared" ca="1" si="112"/>
        <v>Southampton</v>
      </c>
      <c r="W175" s="16">
        <f t="shared" ca="1" si="113"/>
        <v>0</v>
      </c>
      <c r="X175" s="16">
        <f t="shared" ca="1" si="114"/>
        <v>3</v>
      </c>
    </row>
    <row r="176" spans="1:24" x14ac:dyDescent="0.25">
      <c r="A176" s="16" t="s">
        <v>15</v>
      </c>
      <c r="B176" s="16" t="s">
        <v>3</v>
      </c>
      <c r="C176" s="16">
        <f>COUNTIF(A$2:A176, A176)+COUNTIF(B$2:B176, A176)</f>
        <v>18</v>
      </c>
      <c r="D176" s="16">
        <f>COUNTIF(B$2:B176, B176)+COUNTIF(A$2:A176, B176)</f>
        <v>18</v>
      </c>
      <c r="E176" s="46">
        <f ca="1">HLOOKUP(A176, Form!$C$1:$V$39, Fixtures!C176+1, FALSE)</f>
        <v>1.9736842105263157</v>
      </c>
      <c r="F176" s="46">
        <f ca="1">HLOOKUP(B176, Form!$C$1:$V$39, Fixtures!C176+1, FALSE)</f>
        <v>1.4473684210526316</v>
      </c>
      <c r="G176" s="46">
        <f t="shared" ca="1" si="101"/>
        <v>1.3636363636363635</v>
      </c>
      <c r="H176" s="46">
        <f t="shared" ca="1" si="102"/>
        <v>0.73333333333333339</v>
      </c>
      <c r="I176" s="46">
        <f t="shared" ca="1" si="103"/>
        <v>0.59987604295664421</v>
      </c>
      <c r="J176" s="46">
        <f t="shared" ca="1" si="104"/>
        <v>1.9689607189429312</v>
      </c>
      <c r="K176" s="16">
        <f t="shared" ca="1" si="105"/>
        <v>4.6027861180819194</v>
      </c>
      <c r="L176" s="16">
        <f t="shared" ca="1" si="106"/>
        <v>0.62504842447165732</v>
      </c>
      <c r="M176" s="16">
        <f t="shared" ca="1" si="107"/>
        <v>0.33681819824010339</v>
      </c>
      <c r="N176" s="16">
        <f t="shared" ca="1" si="108"/>
        <v>0.17848262969965809</v>
      </c>
      <c r="O176" s="16"/>
      <c r="P176" s="46">
        <f t="shared" ca="1" si="109"/>
        <v>0.54812016857985402</v>
      </c>
      <c r="Q176" s="46">
        <f t="shared" ca="1" si="110"/>
        <v>0.84348424018147683</v>
      </c>
      <c r="R176" s="46">
        <f t="shared" ca="1" si="111"/>
        <v>1</v>
      </c>
      <c r="T176" s="47">
        <f t="shared" ca="1" si="115"/>
        <v>0.19444442268500073</v>
      </c>
      <c r="U176" s="47"/>
      <c r="V176" s="16" t="str">
        <f t="shared" ca="1" si="112"/>
        <v>Everton</v>
      </c>
      <c r="W176" s="16">
        <f t="shared" ca="1" si="113"/>
        <v>3</v>
      </c>
      <c r="X176" s="16">
        <f t="shared" ca="1" si="114"/>
        <v>0</v>
      </c>
    </row>
    <row r="177" spans="1:24" x14ac:dyDescent="0.25">
      <c r="A177" s="16" t="s">
        <v>1</v>
      </c>
      <c r="B177" s="16" t="s">
        <v>18</v>
      </c>
      <c r="C177" s="16">
        <f>COUNTIF(A$2:A177, A177)+COUNTIF(B$2:B177, A177)</f>
        <v>18</v>
      </c>
      <c r="D177" s="16">
        <f>COUNTIF(B$2:B177, B177)+COUNTIF(A$2:A177, B177)</f>
        <v>18</v>
      </c>
      <c r="E177" s="46">
        <f ca="1">HLOOKUP(A177, Form!$C$1:$V$39, Fixtures!C177+1, FALSE)</f>
        <v>0.70315789473684231</v>
      </c>
      <c r="F177" s="46">
        <f ca="1">HLOOKUP(B177, Form!$C$1:$V$39, Fixtures!C177+1, FALSE)</f>
        <v>1.8421052631578947</v>
      </c>
      <c r="G177" s="46">
        <f t="shared" ca="1" si="101"/>
        <v>0.38171428571428584</v>
      </c>
      <c r="H177" s="46">
        <f t="shared" ca="1" si="102"/>
        <v>2.6197604790419153</v>
      </c>
      <c r="I177" s="46">
        <f t="shared" ca="1" si="103"/>
        <v>6.9761489782416275</v>
      </c>
      <c r="J177" s="46">
        <f t="shared" ca="1" si="104"/>
        <v>0.86252694712232647</v>
      </c>
      <c r="K177" s="16">
        <f t="shared" ca="1" si="105"/>
        <v>0.40188526942557568</v>
      </c>
      <c r="L177" s="16">
        <f t="shared" ca="1" si="106"/>
        <v>0.12537378661405768</v>
      </c>
      <c r="M177" s="16">
        <f t="shared" ca="1" si="107"/>
        <v>0.53690498360039152</v>
      </c>
      <c r="N177" s="16">
        <f t="shared" ca="1" si="108"/>
        <v>0.71332513566516842</v>
      </c>
      <c r="O177" s="16"/>
      <c r="P177" s="46">
        <f t="shared" ca="1" si="109"/>
        <v>9.1140906243566189E-2</v>
      </c>
      <c r="Q177" s="46">
        <f t="shared" ca="1" si="110"/>
        <v>0.48144583435953603</v>
      </c>
      <c r="R177" s="46">
        <f t="shared" ca="1" si="111"/>
        <v>1</v>
      </c>
      <c r="T177" s="47">
        <f t="shared" ca="1" si="115"/>
        <v>0.14520987799970675</v>
      </c>
      <c r="U177" s="47"/>
      <c r="V177" s="16" t="str">
        <f t="shared" ca="1" si="112"/>
        <v>Draw</v>
      </c>
      <c r="W177" s="16">
        <f t="shared" ca="1" si="113"/>
        <v>1</v>
      </c>
      <c r="X177" s="16">
        <f t="shared" ca="1" si="114"/>
        <v>1</v>
      </c>
    </row>
    <row r="178" spans="1:24" x14ac:dyDescent="0.25">
      <c r="A178" s="16" t="s">
        <v>0</v>
      </c>
      <c r="B178" s="16" t="s">
        <v>8</v>
      </c>
      <c r="C178" s="16">
        <f>COUNTIF(A$2:A178, A178)+COUNTIF(B$2:B178, A178)</f>
        <v>18</v>
      </c>
      <c r="D178" s="16">
        <f>COUNTIF(B$2:B178, B178)+COUNTIF(A$2:A178, B178)</f>
        <v>18</v>
      </c>
      <c r="E178" s="46">
        <f ca="1">HLOOKUP(A178, Form!$C$1:$V$39, Fixtures!C178+1, FALSE)</f>
        <v>1.5789473684210527</v>
      </c>
      <c r="F178" s="46">
        <f ca="1">HLOOKUP(B178, Form!$C$1:$V$39, Fixtures!C178+1, FALSE)</f>
        <v>0.84210526315789469</v>
      </c>
      <c r="G178" s="46">
        <f t="shared" ca="1" si="101"/>
        <v>1.8750000000000002</v>
      </c>
      <c r="H178" s="46">
        <f t="shared" ca="1" si="102"/>
        <v>0.53333333333333333</v>
      </c>
      <c r="I178" s="46">
        <f t="shared" ca="1" si="103"/>
        <v>0.32475228734702871</v>
      </c>
      <c r="J178" s="46">
        <f t="shared" ca="1" si="104"/>
        <v>1.7844382267554559</v>
      </c>
      <c r="K178" s="16">
        <f t="shared" ca="1" si="105"/>
        <v>8.4697474657867353</v>
      </c>
      <c r="L178" s="16">
        <f t="shared" ca="1" si="106"/>
        <v>0.75485810407817211</v>
      </c>
      <c r="M178" s="16">
        <f t="shared" ca="1" si="107"/>
        <v>0.35913887059553906</v>
      </c>
      <c r="N178" s="16">
        <f t="shared" ca="1" si="108"/>
        <v>0.10559943690292709</v>
      </c>
      <c r="O178" s="16"/>
      <c r="P178" s="46">
        <f t="shared" ca="1" si="109"/>
        <v>0.61894090283713288</v>
      </c>
      <c r="Q178" s="46">
        <f t="shared" ca="1" si="110"/>
        <v>0.91341444112121217</v>
      </c>
      <c r="R178" s="46">
        <f t="shared" ca="1" si="111"/>
        <v>0.99999999999999978</v>
      </c>
      <c r="T178" s="47">
        <f t="shared" ca="1" si="115"/>
        <v>0.16122264542321674</v>
      </c>
      <c r="U178" s="47"/>
      <c r="V178" s="16" t="str">
        <f t="shared" ca="1" si="112"/>
        <v>Manchester United</v>
      </c>
      <c r="W178" s="16">
        <f t="shared" ca="1" si="113"/>
        <v>3</v>
      </c>
      <c r="X178" s="16">
        <f t="shared" ca="1" si="114"/>
        <v>0</v>
      </c>
    </row>
    <row r="179" spans="1:24" x14ac:dyDescent="0.25">
      <c r="A179" s="16" t="s">
        <v>17</v>
      </c>
      <c r="B179" s="16" t="s">
        <v>16</v>
      </c>
      <c r="C179" s="16">
        <f>COUNTIF(A$2:A179, A179)+COUNTIF(B$2:B179, A179)</f>
        <v>18</v>
      </c>
      <c r="D179" s="16">
        <f>COUNTIF(B$2:B179, B179)+COUNTIF(A$2:A179, B179)</f>
        <v>18</v>
      </c>
      <c r="E179" s="46">
        <f ca="1">HLOOKUP(A179, Form!$C$1:$V$39, Fixtures!C179+1, FALSE)</f>
        <v>1.236842105263158</v>
      </c>
      <c r="F179" s="46">
        <f ca="1">HLOOKUP(B179, Form!$C$1:$V$39, Fixtures!C179+1, FALSE)</f>
        <v>0.78947368421052633</v>
      </c>
      <c r="G179" s="46">
        <f t="shared" ca="1" si="101"/>
        <v>1.5666666666666667</v>
      </c>
      <c r="H179" s="46">
        <f t="shared" ca="1" si="102"/>
        <v>0.63829787234042545</v>
      </c>
      <c r="I179" s="46">
        <f t="shared" ca="1" si="103"/>
        <v>0.45909837495148836</v>
      </c>
      <c r="J179" s="46">
        <f t="shared" ca="1" si="104"/>
        <v>1.8863016338946745</v>
      </c>
      <c r="K179" s="16">
        <f t="shared" ca="1" si="105"/>
        <v>6.0041733254262919</v>
      </c>
      <c r="L179" s="16">
        <f t="shared" ca="1" si="106"/>
        <v>0.6853547486359497</v>
      </c>
      <c r="M179" s="16">
        <f t="shared" ca="1" si="107"/>
        <v>0.34646413536849752</v>
      </c>
      <c r="N179" s="16">
        <f t="shared" ca="1" si="108"/>
        <v>0.14277202369761993</v>
      </c>
      <c r="O179" s="16"/>
      <c r="P179" s="46">
        <f t="shared" ca="1" si="109"/>
        <v>0.58348378498583486</v>
      </c>
      <c r="Q179" s="46">
        <f t="shared" ca="1" si="110"/>
        <v>0.87844957528495193</v>
      </c>
      <c r="R179" s="46">
        <f t="shared" ca="1" si="111"/>
        <v>0.99999999999999989</v>
      </c>
      <c r="T179" s="47">
        <f t="shared" ca="1" si="115"/>
        <v>0.20923503058055881</v>
      </c>
      <c r="U179" s="47"/>
      <c r="V179" s="16" t="str">
        <f t="shared" ca="1" si="112"/>
        <v>Sunderland</v>
      </c>
      <c r="W179" s="16">
        <f t="shared" ca="1" si="113"/>
        <v>3</v>
      </c>
      <c r="X179" s="16">
        <f t="shared" ca="1" si="114"/>
        <v>0</v>
      </c>
    </row>
    <row r="180" spans="1:24" x14ac:dyDescent="0.25">
      <c r="A180" s="16" t="s">
        <v>14</v>
      </c>
      <c r="B180" s="16" t="s">
        <v>10</v>
      </c>
      <c r="C180" s="16">
        <f>COUNTIF(A$2:A180, A180)+COUNTIF(B$2:B180, A180)</f>
        <v>18</v>
      </c>
      <c r="D180" s="16">
        <f>COUNTIF(B$2:B180, B180)+COUNTIF(A$2:A180, B180)</f>
        <v>18</v>
      </c>
      <c r="E180" s="46">
        <f ca="1">HLOOKUP(A180, Form!$C$1:$V$39, Fixtures!C180+1, FALSE)</f>
        <v>1.3157894736842106</v>
      </c>
      <c r="F180" s="46">
        <f ca="1">HLOOKUP(B180, Form!$C$1:$V$39, Fixtures!C180+1, FALSE)</f>
        <v>1</v>
      </c>
      <c r="G180" s="46">
        <f t="shared" ca="1" si="101"/>
        <v>1.3157894736842106</v>
      </c>
      <c r="H180" s="46">
        <f t="shared" ca="1" si="102"/>
        <v>0.7599999999999999</v>
      </c>
      <c r="I180" s="46">
        <f t="shared" ca="1" si="103"/>
        <v>0.64261885242078431</v>
      </c>
      <c r="J180" s="46">
        <f t="shared" ca="1" si="104"/>
        <v>1.9908122817411993</v>
      </c>
      <c r="K180" s="16">
        <f t="shared" ca="1" si="105"/>
        <v>4.2984808509765582</v>
      </c>
      <c r="L180" s="16">
        <f t="shared" ca="1" si="106"/>
        <v>0.60878395406595109</v>
      </c>
      <c r="M180" s="16">
        <f t="shared" ca="1" si="107"/>
        <v>0.33435732697266352</v>
      </c>
      <c r="N180" s="16">
        <f t="shared" ca="1" si="108"/>
        <v>0.18873334227785138</v>
      </c>
      <c r="O180" s="16"/>
      <c r="P180" s="46">
        <f t="shared" ca="1" si="109"/>
        <v>0.5378545834715992</v>
      </c>
      <c r="Q180" s="46">
        <f t="shared" ca="1" si="110"/>
        <v>0.83325596458302909</v>
      </c>
      <c r="R180" s="46">
        <f t="shared" ca="1" si="111"/>
        <v>1</v>
      </c>
      <c r="T180" s="47">
        <f t="shared" ca="1" si="115"/>
        <v>0.43955067648450008</v>
      </c>
      <c r="U180" s="47"/>
      <c r="V180" s="16" t="str">
        <f t="shared" ca="1" si="112"/>
        <v>Swansea City</v>
      </c>
      <c r="W180" s="16">
        <f t="shared" ca="1" si="113"/>
        <v>3</v>
      </c>
      <c r="X180" s="16">
        <f t="shared" ca="1" si="114"/>
        <v>0</v>
      </c>
    </row>
    <row r="181" spans="1:24" x14ac:dyDescent="0.25">
      <c r="A181" s="16" t="s">
        <v>4</v>
      </c>
      <c r="B181" s="16" t="s">
        <v>19</v>
      </c>
      <c r="C181" s="16">
        <f>COUNTIF(A$2:A181, A181)+COUNTIF(B$2:B181, A181)</f>
        <v>18</v>
      </c>
      <c r="D181" s="16">
        <f>COUNTIF(B$2:B181, B181)+COUNTIF(A$2:A181, B181)</f>
        <v>18</v>
      </c>
      <c r="E181" s="46">
        <f ca="1">HLOOKUP(A181, Form!$C$1:$V$39, Fixtures!C181+1, FALSE)</f>
        <v>0.86842105263157898</v>
      </c>
      <c r="F181" s="46">
        <f ca="1">HLOOKUP(B181, Form!$C$1:$V$39, Fixtures!C181+1, FALSE)</f>
        <v>2.3421052631578947</v>
      </c>
      <c r="G181" s="46">
        <f t="shared" ref="G181:G244" ca="1" si="116">E181/F181</f>
        <v>0.3707865168539326</v>
      </c>
      <c r="H181" s="46">
        <f t="shared" ref="H181:H244" ca="1" si="117">F181/E181</f>
        <v>2.6969696969696968</v>
      </c>
      <c r="I181" s="46">
        <f t="shared" ref="I181:I244" ca="1" si="118">1.0905*(G181^(-1.927))</f>
        <v>7.3777485695181042</v>
      </c>
      <c r="J181" s="46">
        <f t="shared" ref="J181:J244" ca="1" si="119">IF(G181&lt;1, 2.1418*(G181^0.9444), IF(G181&gt;1, 2.167*(G181^(-0.309)), 2.1544))</f>
        <v>0.83918856376126039</v>
      </c>
      <c r="K181" s="16">
        <f t="shared" ref="K181:K244" ca="1" si="120">2.5414*(H181^(-1.915))</f>
        <v>0.38014156447661357</v>
      </c>
      <c r="L181" s="16">
        <f t="shared" ref="L181:L244" ca="1" si="121">1/(I181+1)</f>
        <v>0.11936381137510324</v>
      </c>
      <c r="M181" s="16">
        <f t="shared" ref="M181:M244" ca="1" si="122">1/(J181+1)</f>
        <v>0.54371803941349817</v>
      </c>
      <c r="N181" s="16">
        <f t="shared" ref="N181:N244" ca="1" si="123">1/(K181+1)</f>
        <v>0.72456335331022848</v>
      </c>
      <c r="O181" s="16"/>
      <c r="P181" s="46">
        <f t="shared" ref="P181:P244" ca="1" si="124">L181/(SUM(L181:N181))</f>
        <v>8.6018970139143724E-2</v>
      </c>
      <c r="Q181" s="46">
        <f t="shared" ref="Q181:Q244" ca="1" si="125">P181+(M181/SUM(L181:N181))</f>
        <v>0.47784682196139805</v>
      </c>
      <c r="R181" s="46">
        <f t="shared" ref="R181:R244" ca="1" si="126">Q181+(N181/SUM(L181:N181))</f>
        <v>1</v>
      </c>
      <c r="T181" s="47">
        <f t="shared" ca="1" si="115"/>
        <v>0.52229540176641787</v>
      </c>
      <c r="U181" s="47"/>
      <c r="V181" s="16" t="str">
        <f t="shared" ref="V181:V244" ca="1" si="127">IF(T181&lt;P181, A181, IF(T181&gt;Q181, B181, "Draw"))</f>
        <v>Manchester City</v>
      </c>
      <c r="W181" s="16">
        <f t="shared" ref="W181:W244" ca="1" si="128">IF(V181=A181, 3, IF(V181=B181, 0, 1))</f>
        <v>0</v>
      </c>
      <c r="X181" s="16">
        <f t="shared" ref="X181:X244" ca="1" si="129">IF(V181=B181, 3, IF(V181=A181, 0, 1))</f>
        <v>3</v>
      </c>
    </row>
    <row r="182" spans="1:24" x14ac:dyDescent="0.25">
      <c r="A182" s="16" t="s">
        <v>10</v>
      </c>
      <c r="B182" s="16" t="s">
        <v>17</v>
      </c>
      <c r="C182" s="16">
        <f>COUNTIF(A$2:A182, A182)+COUNTIF(B$2:B182, A182)</f>
        <v>19</v>
      </c>
      <c r="D182" s="16">
        <f>COUNTIF(B$2:B182, B182)+COUNTIF(A$2:A182, B182)</f>
        <v>19</v>
      </c>
      <c r="E182" s="46">
        <f ca="1">HLOOKUP(A182, Form!$C$1:$V$39, Fixtures!C182+1, FALSE)</f>
        <v>1</v>
      </c>
      <c r="F182" s="46">
        <f ca="1">HLOOKUP(B182, Form!$C$1:$V$39, Fixtures!C182+1, FALSE)</f>
        <v>1.236842105263158</v>
      </c>
      <c r="G182" s="46">
        <f t="shared" ca="1" si="116"/>
        <v>0.80851063829787229</v>
      </c>
      <c r="H182" s="46">
        <f t="shared" ca="1" si="117"/>
        <v>1.236842105263158</v>
      </c>
      <c r="I182" s="46">
        <f t="shared" ca="1" si="118"/>
        <v>1.6425373409955644</v>
      </c>
      <c r="J182" s="46">
        <f t="shared" ca="1" si="119"/>
        <v>1.7522550723802695</v>
      </c>
      <c r="K182" s="16">
        <f t="shared" ca="1" si="120"/>
        <v>1.6915748330248415</v>
      </c>
      <c r="L182" s="16">
        <f t="shared" ca="1" si="121"/>
        <v>0.37842417001504108</v>
      </c>
      <c r="M182" s="16">
        <f t="shared" ca="1" si="122"/>
        <v>0.3633384165716721</v>
      </c>
      <c r="N182" s="16">
        <f t="shared" ca="1" si="123"/>
        <v>0.37152970362565829</v>
      </c>
      <c r="O182" s="16"/>
      <c r="P182" s="46">
        <f t="shared" ca="1" si="124"/>
        <v>0.33991448008936898</v>
      </c>
      <c r="Q182" s="46">
        <f t="shared" ca="1" si="125"/>
        <v>0.66627838269248651</v>
      </c>
      <c r="R182" s="46">
        <f t="shared" ca="1" si="126"/>
        <v>1</v>
      </c>
      <c r="T182" s="47">
        <f t="shared" ca="1" si="115"/>
        <v>0.35246514679531504</v>
      </c>
      <c r="U182" s="47"/>
      <c r="V182" s="16" t="str">
        <f t="shared" ca="1" si="127"/>
        <v>Draw</v>
      </c>
      <c r="W182" s="16">
        <f t="shared" ca="1" si="128"/>
        <v>1</v>
      </c>
      <c r="X182" s="16">
        <f t="shared" ca="1" si="129"/>
        <v>1</v>
      </c>
    </row>
    <row r="183" spans="1:24" x14ac:dyDescent="0.25">
      <c r="A183" s="16" t="s">
        <v>16</v>
      </c>
      <c r="B183" s="16" t="s">
        <v>1</v>
      </c>
      <c r="C183" s="16">
        <f>COUNTIF(A$2:A183, A183)+COUNTIF(B$2:B183, A183)</f>
        <v>19</v>
      </c>
      <c r="D183" s="16">
        <f>COUNTIF(B$2:B183, B183)+COUNTIF(A$2:A183, B183)</f>
        <v>19</v>
      </c>
      <c r="E183" s="46">
        <f ca="1">HLOOKUP(A183, Form!$C$1:$V$39, Fixtures!C183+1, FALSE)</f>
        <v>0.78947368421052633</v>
      </c>
      <c r="F183" s="46">
        <f ca="1">HLOOKUP(B183, Form!$C$1:$V$39, Fixtures!C183+1, FALSE)</f>
        <v>0.69868421052631591</v>
      </c>
      <c r="G183" s="46">
        <f t="shared" ca="1" si="116"/>
        <v>1.1299435028248586</v>
      </c>
      <c r="H183" s="46">
        <f t="shared" ca="1" si="117"/>
        <v>0.88500000000000012</v>
      </c>
      <c r="I183" s="46">
        <f t="shared" ca="1" si="118"/>
        <v>0.8617580570351373</v>
      </c>
      <c r="J183" s="46">
        <f t="shared" ca="1" si="119"/>
        <v>2.0867209774897644</v>
      </c>
      <c r="K183" s="16">
        <f t="shared" ca="1" si="120"/>
        <v>3.2112688176813209</v>
      </c>
      <c r="L183" s="16">
        <f t="shared" ca="1" si="121"/>
        <v>0.53712672074722045</v>
      </c>
      <c r="M183" s="16">
        <f t="shared" ca="1" si="122"/>
        <v>0.32396838175287129</v>
      </c>
      <c r="N183" s="16">
        <f t="shared" ca="1" si="123"/>
        <v>0.23745812563696403</v>
      </c>
      <c r="O183" s="16"/>
      <c r="P183" s="46">
        <f t="shared" ca="1" si="124"/>
        <v>0.48894009592788562</v>
      </c>
      <c r="Q183" s="46">
        <f t="shared" ca="1" si="125"/>
        <v>0.7838446790242023</v>
      </c>
      <c r="R183" s="46">
        <f t="shared" ca="1" si="126"/>
        <v>1</v>
      </c>
      <c r="T183" s="47">
        <f t="shared" ca="1" si="115"/>
        <v>0.49256349552320999</v>
      </c>
      <c r="U183" s="47"/>
      <c r="V183" s="16" t="str">
        <f t="shared" ca="1" si="127"/>
        <v>Draw</v>
      </c>
      <c r="W183" s="16">
        <f t="shared" ca="1" si="128"/>
        <v>1</v>
      </c>
      <c r="X183" s="16">
        <f t="shared" ca="1" si="129"/>
        <v>1</v>
      </c>
    </row>
    <row r="184" spans="1:24" x14ac:dyDescent="0.25">
      <c r="A184" s="16" t="s">
        <v>7</v>
      </c>
      <c r="B184" s="16" t="s">
        <v>14</v>
      </c>
      <c r="C184" s="16">
        <f>COUNTIF(A$2:A184, A184)+COUNTIF(B$2:B184, A184)</f>
        <v>19</v>
      </c>
      <c r="D184" s="16">
        <f>COUNTIF(B$2:B184, B184)+COUNTIF(A$2:A184, B184)</f>
        <v>19</v>
      </c>
      <c r="E184" s="46">
        <f ca="1">HLOOKUP(A184, Form!$C$1:$V$39, Fixtures!C184+1, FALSE)</f>
        <v>2.1052631578947367</v>
      </c>
      <c r="F184" s="46">
        <f ca="1">HLOOKUP(B184, Form!$C$1:$V$39, Fixtures!C184+1, FALSE)</f>
        <v>1.3947368421052631</v>
      </c>
      <c r="G184" s="46">
        <f t="shared" ca="1" si="116"/>
        <v>1.5094339622641511</v>
      </c>
      <c r="H184" s="46">
        <f t="shared" ca="1" si="117"/>
        <v>0.66249999999999998</v>
      </c>
      <c r="I184" s="46">
        <f t="shared" ca="1" si="118"/>
        <v>0.49323156913934085</v>
      </c>
      <c r="J184" s="46">
        <f t="shared" ca="1" si="119"/>
        <v>1.9081185299800127</v>
      </c>
      <c r="K184" s="16">
        <f t="shared" ca="1" si="120"/>
        <v>5.5911618013634294</v>
      </c>
      <c r="L184" s="16">
        <f t="shared" ca="1" si="121"/>
        <v>0.66968849351100557</v>
      </c>
      <c r="M184" s="16">
        <f t="shared" ca="1" si="122"/>
        <v>0.34386493868490048</v>
      </c>
      <c r="N184" s="16">
        <f t="shared" ca="1" si="123"/>
        <v>0.15171832070533342</v>
      </c>
      <c r="O184" s="16"/>
      <c r="P184" s="46">
        <f t="shared" ca="1" si="124"/>
        <v>0.57470585023935084</v>
      </c>
      <c r="Q184" s="46">
        <f t="shared" ca="1" si="125"/>
        <v>0.86980005279661832</v>
      </c>
      <c r="R184" s="46">
        <f t="shared" ca="1" si="126"/>
        <v>1</v>
      </c>
      <c r="T184" s="47">
        <f t="shared" ca="1" si="115"/>
        <v>0.47492021331956036</v>
      </c>
      <c r="U184" s="47"/>
      <c r="V184" s="16" t="str">
        <f t="shared" ca="1" si="127"/>
        <v>Liverpool</v>
      </c>
      <c r="W184" s="16">
        <f t="shared" ca="1" si="128"/>
        <v>3</v>
      </c>
      <c r="X184" s="16">
        <f t="shared" ca="1" si="129"/>
        <v>0</v>
      </c>
    </row>
    <row r="185" spans="1:24" x14ac:dyDescent="0.25">
      <c r="A185" s="16" t="s">
        <v>19</v>
      </c>
      <c r="B185" s="16" t="s">
        <v>9</v>
      </c>
      <c r="C185" s="16">
        <f>COUNTIF(A$2:A185, A185)+COUNTIF(B$2:B185, A185)</f>
        <v>19</v>
      </c>
      <c r="D185" s="16">
        <f>COUNTIF(B$2:B185, B185)+COUNTIF(A$2:A185, B185)</f>
        <v>19</v>
      </c>
      <c r="E185" s="46">
        <f ca="1">HLOOKUP(A185, Form!$C$1:$V$39, Fixtures!C185+1, FALSE)</f>
        <v>2.3421052631578947</v>
      </c>
      <c r="F185" s="46">
        <f ca="1">HLOOKUP(B185, Form!$C$1:$V$39, Fixtures!C185+1, FALSE)</f>
        <v>0.93105263157894724</v>
      </c>
      <c r="G185" s="46">
        <f t="shared" ca="1" si="116"/>
        <v>2.5155455059355569</v>
      </c>
      <c r="H185" s="46">
        <f t="shared" ca="1" si="117"/>
        <v>0.39752808988764038</v>
      </c>
      <c r="I185" s="46">
        <f t="shared" ca="1" si="118"/>
        <v>0.18433485547202458</v>
      </c>
      <c r="J185" s="46">
        <f t="shared" ca="1" si="119"/>
        <v>1.6295345324522155</v>
      </c>
      <c r="K185" s="16">
        <f t="shared" ca="1" si="120"/>
        <v>14.869064541847345</v>
      </c>
      <c r="L185" s="16">
        <f t="shared" ca="1" si="121"/>
        <v>0.84435579631863766</v>
      </c>
      <c r="M185" s="16">
        <f t="shared" ca="1" si="122"/>
        <v>0.38029544303699775</v>
      </c>
      <c r="N185" s="16">
        <f t="shared" ca="1" si="123"/>
        <v>6.3015686738368271E-2</v>
      </c>
      <c r="O185" s="16"/>
      <c r="P185" s="46">
        <f t="shared" ca="1" si="124"/>
        <v>0.6557253115756404</v>
      </c>
      <c r="Q185" s="46">
        <f t="shared" ca="1" si="125"/>
        <v>0.95106212215179009</v>
      </c>
      <c r="R185" s="46">
        <f t="shared" ca="1" si="126"/>
        <v>1</v>
      </c>
      <c r="T185" s="47">
        <f t="shared" ca="1" si="115"/>
        <v>0.29306202325862984</v>
      </c>
      <c r="U185" s="47"/>
      <c r="V185" s="16" t="str">
        <f t="shared" ca="1" si="127"/>
        <v>Manchester City</v>
      </c>
      <c r="W185" s="16">
        <f t="shared" ca="1" si="128"/>
        <v>3</v>
      </c>
      <c r="X185" s="16">
        <f t="shared" ca="1" si="129"/>
        <v>0</v>
      </c>
    </row>
    <row r="186" spans="1:24" x14ac:dyDescent="0.25">
      <c r="A186" s="16" t="s">
        <v>8</v>
      </c>
      <c r="B186" s="16" t="s">
        <v>15</v>
      </c>
      <c r="C186" s="16">
        <f>COUNTIF(A$2:A186, A186)+COUNTIF(B$2:B186, A186)</f>
        <v>19</v>
      </c>
      <c r="D186" s="16">
        <f>COUNTIF(B$2:B186, B186)+COUNTIF(A$2:A186, B186)</f>
        <v>19</v>
      </c>
      <c r="E186" s="46">
        <f ca="1">HLOOKUP(A186, Form!$C$1:$V$39, Fixtures!C186+1, FALSE)</f>
        <v>0.76315789473684215</v>
      </c>
      <c r="F186" s="46">
        <f ca="1">HLOOKUP(B186, Form!$C$1:$V$39, Fixtures!C186+1, FALSE)</f>
        <v>2.0526315789473686</v>
      </c>
      <c r="G186" s="46">
        <f t="shared" ca="1" si="116"/>
        <v>0.37179487179487181</v>
      </c>
      <c r="H186" s="46">
        <f t="shared" ca="1" si="117"/>
        <v>2.6896551724137931</v>
      </c>
      <c r="I186" s="46">
        <f t="shared" ca="1" si="118"/>
        <v>7.3392389451694937</v>
      </c>
      <c r="J186" s="46">
        <f t="shared" ca="1" si="119"/>
        <v>0.84134368759160993</v>
      </c>
      <c r="K186" s="16">
        <f t="shared" ca="1" si="120"/>
        <v>0.38212374677457422</v>
      </c>
      <c r="L186" s="16">
        <f t="shared" ca="1" si="121"/>
        <v>0.1199150194130425</v>
      </c>
      <c r="M186" s="16">
        <f t="shared" ca="1" si="122"/>
        <v>0.54308166733824281</v>
      </c>
      <c r="N186" s="16">
        <f t="shared" ca="1" si="123"/>
        <v>0.72352421578290205</v>
      </c>
      <c r="O186" s="16"/>
      <c r="P186" s="46">
        <f t="shared" ca="1" si="124"/>
        <v>8.648626875647536E-2</v>
      </c>
      <c r="Q186" s="46">
        <f t="shared" ca="1" si="125"/>
        <v>0.47817287538868375</v>
      </c>
      <c r="R186" s="46">
        <f t="shared" ca="1" si="126"/>
        <v>1</v>
      </c>
      <c r="T186" s="47">
        <f t="shared" ca="1" si="115"/>
        <v>0.67907948247292194</v>
      </c>
      <c r="U186" s="47"/>
      <c r="V186" s="16" t="str">
        <f t="shared" ca="1" si="127"/>
        <v>Everton</v>
      </c>
      <c r="W186" s="16">
        <f t="shared" ca="1" si="128"/>
        <v>0</v>
      </c>
      <c r="X186" s="16">
        <f t="shared" ca="1" si="129"/>
        <v>3</v>
      </c>
    </row>
    <row r="187" spans="1:24" x14ac:dyDescent="0.25">
      <c r="A187" s="16" t="s">
        <v>2</v>
      </c>
      <c r="B187" s="16" t="s">
        <v>12</v>
      </c>
      <c r="C187" s="16">
        <f>COUNTIF(A$2:A187, A187)+COUNTIF(B$2:B187, A187)</f>
        <v>19</v>
      </c>
      <c r="D187" s="16">
        <f>COUNTIF(B$2:B187, B187)+COUNTIF(A$2:A187, B187)</f>
        <v>19</v>
      </c>
      <c r="E187" s="46">
        <f ca="1">HLOOKUP(A187, Form!$C$1:$V$39, Fixtures!C187+1, FALSE)</f>
        <v>0.56078947368421062</v>
      </c>
      <c r="F187" s="46">
        <f ca="1">HLOOKUP(B187, Form!$C$1:$V$39, Fixtures!C187+1, FALSE)</f>
        <v>1.6052631578947369</v>
      </c>
      <c r="G187" s="46">
        <f t="shared" ca="1" si="116"/>
        <v>0.34934426229508198</v>
      </c>
      <c r="H187" s="46">
        <f t="shared" ca="1" si="117"/>
        <v>2.8625058657907085</v>
      </c>
      <c r="I187" s="46">
        <f t="shared" ca="1" si="118"/>
        <v>8.2751515166653267</v>
      </c>
      <c r="J187" s="46">
        <f t="shared" ca="1" si="119"/>
        <v>0.79328205102924521</v>
      </c>
      <c r="K187" s="16">
        <f t="shared" ca="1" si="120"/>
        <v>0.33915927462042561</v>
      </c>
      <c r="L187" s="16">
        <f t="shared" ca="1" si="121"/>
        <v>0.10781495032218381</v>
      </c>
      <c r="M187" s="16">
        <f t="shared" ca="1" si="122"/>
        <v>0.55763676406957563</v>
      </c>
      <c r="N187" s="16">
        <f t="shared" ca="1" si="123"/>
        <v>0.74673716484056196</v>
      </c>
      <c r="O187" s="16"/>
      <c r="P187" s="46">
        <f t="shared" ca="1" si="124"/>
        <v>7.6345984526370855E-2</v>
      </c>
      <c r="Q187" s="46">
        <f t="shared" ca="1" si="125"/>
        <v>0.47122005007821971</v>
      </c>
      <c r="R187" s="46">
        <f t="shared" ca="1" si="126"/>
        <v>1</v>
      </c>
      <c r="T187" s="47">
        <f t="shared" ca="1" si="115"/>
        <v>0.87886067045600313</v>
      </c>
      <c r="U187" s="47"/>
      <c r="V187" s="16" t="str">
        <f t="shared" ca="1" si="127"/>
        <v>Crystal Palace</v>
      </c>
      <c r="W187" s="16">
        <f t="shared" ca="1" si="128"/>
        <v>0</v>
      </c>
      <c r="X187" s="16">
        <f t="shared" ca="1" si="129"/>
        <v>3</v>
      </c>
    </row>
    <row r="188" spans="1:24" x14ac:dyDescent="0.25">
      <c r="A188" s="16" t="s">
        <v>13</v>
      </c>
      <c r="B188" s="16" t="s">
        <v>11</v>
      </c>
      <c r="C188" s="16">
        <f>COUNTIF(A$2:A188, A188)+COUNTIF(B$2:B188, A188)</f>
        <v>19</v>
      </c>
      <c r="D188" s="16">
        <f>COUNTIF(B$2:B188, B188)+COUNTIF(A$2:A188, B188)</f>
        <v>19</v>
      </c>
      <c r="E188" s="46">
        <f ca="1">HLOOKUP(A188, Form!$C$1:$V$39, Fixtures!C188+1, FALSE)</f>
        <v>1.5789473684210527</v>
      </c>
      <c r="F188" s="46">
        <f ca="1">HLOOKUP(B188, Form!$C$1:$V$39, Fixtures!C188+1, FALSE)</f>
        <v>2.0263157894736841</v>
      </c>
      <c r="G188" s="46">
        <f t="shared" ca="1" si="116"/>
        <v>0.77922077922077926</v>
      </c>
      <c r="H188" s="46">
        <f t="shared" ca="1" si="117"/>
        <v>1.2833333333333332</v>
      </c>
      <c r="I188" s="46">
        <f t="shared" ca="1" si="118"/>
        <v>1.7635827320913557</v>
      </c>
      <c r="J188" s="46">
        <f t="shared" ca="1" si="119"/>
        <v>1.6922445116055336</v>
      </c>
      <c r="K188" s="16">
        <f t="shared" ca="1" si="120"/>
        <v>1.5761695436281755</v>
      </c>
      <c r="L188" s="16">
        <f t="shared" ca="1" si="121"/>
        <v>0.36184912736201846</v>
      </c>
      <c r="M188" s="16">
        <f t="shared" ca="1" si="122"/>
        <v>0.37143728799121778</v>
      </c>
      <c r="N188" s="16">
        <f t="shared" ca="1" si="123"/>
        <v>0.38817320951308176</v>
      </c>
      <c r="O188" s="16"/>
      <c r="P188" s="46">
        <f t="shared" ca="1" si="124"/>
        <v>0.32265907691964585</v>
      </c>
      <c r="Q188" s="46">
        <f t="shared" ca="1" si="125"/>
        <v>0.65386786924285989</v>
      </c>
      <c r="R188" s="46">
        <f t="shared" ca="1" si="126"/>
        <v>1</v>
      </c>
      <c r="T188" s="47">
        <f t="shared" ca="1" si="115"/>
        <v>0.63223743215975758</v>
      </c>
      <c r="U188" s="47"/>
      <c r="V188" s="16" t="str">
        <f t="shared" ca="1" si="127"/>
        <v>Draw</v>
      </c>
      <c r="W188" s="16">
        <f t="shared" ca="1" si="128"/>
        <v>1</v>
      </c>
      <c r="X188" s="16">
        <f t="shared" ca="1" si="129"/>
        <v>1</v>
      </c>
    </row>
    <row r="189" spans="1:24" x14ac:dyDescent="0.25">
      <c r="A189" s="16" t="s">
        <v>3</v>
      </c>
      <c r="B189" s="16" t="s">
        <v>4</v>
      </c>
      <c r="C189" s="16">
        <f>COUNTIF(A$2:A189, A189)+COUNTIF(B$2:B189, A189)</f>
        <v>19</v>
      </c>
      <c r="D189" s="16">
        <f>COUNTIF(B$2:B189, B189)+COUNTIF(A$2:A189, B189)</f>
        <v>19</v>
      </c>
      <c r="E189" s="46">
        <f ca="1">HLOOKUP(A189, Form!$C$1:$V$39, Fixtures!C189+1, FALSE)</f>
        <v>1.4473684210526316</v>
      </c>
      <c r="F189" s="46">
        <f ca="1">HLOOKUP(B189, Form!$C$1:$V$39, Fixtures!C189+1, FALSE)</f>
        <v>0.84210526315789469</v>
      </c>
      <c r="G189" s="46">
        <f t="shared" ca="1" si="116"/>
        <v>1.7187500000000002</v>
      </c>
      <c r="H189" s="46">
        <f t="shared" ca="1" si="117"/>
        <v>0.58181818181818179</v>
      </c>
      <c r="I189" s="46">
        <f t="shared" ca="1" si="118"/>
        <v>0.38403497239796697</v>
      </c>
      <c r="J189" s="46">
        <f t="shared" ca="1" si="119"/>
        <v>1.833066343748504</v>
      </c>
      <c r="K189" s="16">
        <f t="shared" ca="1" si="120"/>
        <v>7.1697723671228619</v>
      </c>
      <c r="L189" s="16">
        <f t="shared" ca="1" si="121"/>
        <v>0.72252509506129647</v>
      </c>
      <c r="M189" s="16">
        <f t="shared" ca="1" si="122"/>
        <v>0.35297443782303872</v>
      </c>
      <c r="N189" s="16">
        <f t="shared" ca="1" si="123"/>
        <v>0.12240243118942232</v>
      </c>
      <c r="O189" s="16"/>
      <c r="P189" s="46">
        <f t="shared" ca="1" si="124"/>
        <v>0.60315878655392963</v>
      </c>
      <c r="Q189" s="46">
        <f t="shared" ca="1" si="125"/>
        <v>0.89781932506967199</v>
      </c>
      <c r="R189" s="46">
        <f t="shared" ca="1" si="126"/>
        <v>1.0000000000000002</v>
      </c>
      <c r="T189" s="47">
        <f t="shared" ca="1" si="115"/>
        <v>8.5840533893555393E-2</v>
      </c>
      <c r="U189" s="47"/>
      <c r="V189" s="16" t="str">
        <f t="shared" ca="1" si="127"/>
        <v>Stoke City</v>
      </c>
      <c r="W189" s="16">
        <f t="shared" ca="1" si="128"/>
        <v>3</v>
      </c>
      <c r="X189" s="16">
        <f t="shared" ca="1" si="129"/>
        <v>0</v>
      </c>
    </row>
    <row r="190" spans="1:24" x14ac:dyDescent="0.25">
      <c r="A190" s="16" t="s">
        <v>18</v>
      </c>
      <c r="B190" s="16" t="s">
        <v>0</v>
      </c>
      <c r="C190" s="16">
        <f>COUNTIF(A$2:A190, A190)+COUNTIF(B$2:B190, A190)</f>
        <v>19</v>
      </c>
      <c r="D190" s="16">
        <f>COUNTIF(B$2:B190, B190)+COUNTIF(A$2:A190, B190)</f>
        <v>19</v>
      </c>
      <c r="E190" s="46">
        <f ca="1">HLOOKUP(A190, Form!$C$1:$V$39, Fixtures!C190+1, FALSE)</f>
        <v>1.8421052631578947</v>
      </c>
      <c r="F190" s="46">
        <f ca="1">HLOOKUP(B190, Form!$C$1:$V$39, Fixtures!C190+1, FALSE)</f>
        <v>1.5789473684210527</v>
      </c>
      <c r="G190" s="46">
        <f t="shared" ca="1" si="116"/>
        <v>1.1666666666666665</v>
      </c>
      <c r="H190" s="46">
        <f t="shared" ca="1" si="117"/>
        <v>0.85714285714285721</v>
      </c>
      <c r="I190" s="46">
        <f t="shared" ca="1" si="118"/>
        <v>0.81025031080620713</v>
      </c>
      <c r="J190" s="46">
        <f t="shared" ca="1" si="119"/>
        <v>2.0661999815165832</v>
      </c>
      <c r="K190" s="16">
        <f t="shared" ca="1" si="120"/>
        <v>3.4140991364381792</v>
      </c>
      <c r="L190" s="16">
        <f t="shared" ca="1" si="121"/>
        <v>0.55240979329242224</v>
      </c>
      <c r="M190" s="16">
        <f t="shared" ca="1" si="122"/>
        <v>0.32613658796820771</v>
      </c>
      <c r="N190" s="16">
        <f t="shared" ca="1" si="123"/>
        <v>0.22654679224239604</v>
      </c>
      <c r="O190" s="16"/>
      <c r="P190" s="46">
        <f t="shared" ca="1" si="124"/>
        <v>0.4998762154518997</v>
      </c>
      <c r="Q190" s="46">
        <f t="shared" ca="1" si="125"/>
        <v>0.79499756430105595</v>
      </c>
      <c r="R190" s="46">
        <f t="shared" ca="1" si="126"/>
        <v>1</v>
      </c>
      <c r="T190" s="47">
        <f t="shared" ca="1" si="115"/>
        <v>0.40823898102933665</v>
      </c>
      <c r="U190" s="47"/>
      <c r="V190" s="16" t="str">
        <f t="shared" ca="1" si="127"/>
        <v>Tottenham Hotspur</v>
      </c>
      <c r="W190" s="16">
        <f t="shared" ca="1" si="128"/>
        <v>3</v>
      </c>
      <c r="X190" s="16">
        <f t="shared" ca="1" si="129"/>
        <v>0</v>
      </c>
    </row>
    <row r="191" spans="1:24" x14ac:dyDescent="0.25">
      <c r="A191" s="16" t="s">
        <v>5</v>
      </c>
      <c r="B191" s="16" t="s">
        <v>6</v>
      </c>
      <c r="C191" s="16">
        <f>COUNTIF(A$2:A191, A191)+COUNTIF(B$2:B191, A191)</f>
        <v>19</v>
      </c>
      <c r="D191" s="16">
        <f>COUNTIF(B$2:B191, B191)+COUNTIF(A$2:A191, B191)</f>
        <v>19</v>
      </c>
      <c r="E191" s="46">
        <f ca="1">HLOOKUP(A191, Form!$C$1:$V$39, Fixtures!C191+1, FALSE)</f>
        <v>1.1578947368421053</v>
      </c>
      <c r="F191" s="46">
        <f ca="1">HLOOKUP(B191, Form!$C$1:$V$39, Fixtures!C191+1, FALSE)</f>
        <v>1.6842105263157894</v>
      </c>
      <c r="G191" s="46">
        <f t="shared" ca="1" si="116"/>
        <v>0.68750000000000011</v>
      </c>
      <c r="H191" s="46">
        <f t="shared" ca="1" si="117"/>
        <v>1.4545454545454544</v>
      </c>
      <c r="I191" s="46">
        <f t="shared" ca="1" si="118"/>
        <v>2.2449215667700289</v>
      </c>
      <c r="J191" s="46">
        <f t="shared" ca="1" si="119"/>
        <v>1.5034855362277559</v>
      </c>
      <c r="K191" s="16">
        <f t="shared" ca="1" si="120"/>
        <v>1.2400815636712976</v>
      </c>
      <c r="L191" s="16">
        <f t="shared" ca="1" si="121"/>
        <v>0.30817385857353485</v>
      </c>
      <c r="M191" s="16">
        <f t="shared" ca="1" si="122"/>
        <v>0.39944309065463857</v>
      </c>
      <c r="N191" s="16">
        <f t="shared" ca="1" si="123"/>
        <v>0.44641231650560415</v>
      </c>
      <c r="O191" s="16"/>
      <c r="P191" s="46">
        <f t="shared" ca="1" si="124"/>
        <v>0.26704163206605136</v>
      </c>
      <c r="Q191" s="46">
        <f t="shared" ca="1" si="125"/>
        <v>0.61317071433040526</v>
      </c>
      <c r="R191" s="46">
        <f t="shared" ca="1" si="126"/>
        <v>1</v>
      </c>
      <c r="T191" s="47">
        <f t="shared" ca="1" si="115"/>
        <v>0.21049784928272031</v>
      </c>
      <c r="U191" s="47"/>
      <c r="V191" s="16" t="str">
        <f t="shared" ca="1" si="127"/>
        <v>West Ham United</v>
      </c>
      <c r="W191" s="16">
        <f t="shared" ca="1" si="128"/>
        <v>3</v>
      </c>
      <c r="X191" s="16">
        <f t="shared" ca="1" si="129"/>
        <v>0</v>
      </c>
    </row>
    <row r="192" spans="1:24" x14ac:dyDescent="0.25">
      <c r="A192" s="16" t="s">
        <v>10</v>
      </c>
      <c r="B192" s="16" t="s">
        <v>12</v>
      </c>
      <c r="C192" s="16">
        <f>COUNTIF(A$2:A192, A192)+COUNTIF(B$2:B192, A192)</f>
        <v>20</v>
      </c>
      <c r="D192" s="16">
        <f>COUNTIF(B$2:B192, B192)+COUNTIF(A$2:A192, B192)</f>
        <v>20</v>
      </c>
      <c r="E192" s="46">
        <f ca="1">HLOOKUP(A192, Form!$C$1:$V$39, Fixtures!C192+1, FALSE)</f>
        <v>1</v>
      </c>
      <c r="F192" s="46">
        <f ca="1">HLOOKUP(B192, Form!$C$1:$V$39, Fixtures!C192+1, FALSE)</f>
        <v>1.6842105263157894</v>
      </c>
      <c r="G192" s="46">
        <f t="shared" ca="1" si="116"/>
        <v>0.59375</v>
      </c>
      <c r="H192" s="46">
        <f t="shared" ca="1" si="117"/>
        <v>1.6842105263157894</v>
      </c>
      <c r="I192" s="46">
        <f t="shared" ca="1" si="118"/>
        <v>2.9777723234476583</v>
      </c>
      <c r="J192" s="46">
        <f t="shared" ca="1" si="119"/>
        <v>1.3090920198835259</v>
      </c>
      <c r="K192" s="16">
        <f t="shared" ca="1" si="120"/>
        <v>0.93653489335567042</v>
      </c>
      <c r="L192" s="16">
        <f t="shared" ca="1" si="121"/>
        <v>0.25139699276032701</v>
      </c>
      <c r="M192" s="16">
        <f t="shared" ca="1" si="122"/>
        <v>0.43307065781226062</v>
      </c>
      <c r="N192" s="16">
        <f t="shared" ca="1" si="123"/>
        <v>0.51638625435102692</v>
      </c>
      <c r="O192" s="16"/>
      <c r="P192" s="46">
        <f t="shared" ca="1" si="124"/>
        <v>0.20934852418731001</v>
      </c>
      <c r="Q192" s="46">
        <f t="shared" ca="1" si="125"/>
        <v>0.56998411527514337</v>
      </c>
      <c r="R192" s="46">
        <f t="shared" ca="1" si="126"/>
        <v>0.99999999999999989</v>
      </c>
      <c r="T192" s="47">
        <f t="shared" ca="1" si="115"/>
        <v>0.69306486980024651</v>
      </c>
      <c r="U192" s="47"/>
      <c r="V192" s="16" t="str">
        <f t="shared" ca="1" si="127"/>
        <v>Crystal Palace</v>
      </c>
      <c r="W192" s="16">
        <f t="shared" ca="1" si="128"/>
        <v>0</v>
      </c>
      <c r="X192" s="16">
        <f t="shared" ca="1" si="129"/>
        <v>3</v>
      </c>
    </row>
    <row r="193" spans="1:24" x14ac:dyDescent="0.25">
      <c r="A193" s="16" t="s">
        <v>16</v>
      </c>
      <c r="B193" s="16" t="s">
        <v>15</v>
      </c>
      <c r="C193" s="16">
        <f>COUNTIF(A$2:A193, A193)+COUNTIF(B$2:B193, A193)</f>
        <v>20</v>
      </c>
      <c r="D193" s="16">
        <f>COUNTIF(B$2:B193, B193)+COUNTIF(A$2:A193, B193)</f>
        <v>20</v>
      </c>
      <c r="E193" s="46">
        <f ca="1">HLOOKUP(A193, Form!$C$1:$V$39, Fixtures!C193+1, FALSE)</f>
        <v>0.73684210526315785</v>
      </c>
      <c r="F193" s="46">
        <f ca="1">HLOOKUP(B193, Form!$C$1:$V$39, Fixtures!C193+1, FALSE)</f>
        <v>2.0526315789473686</v>
      </c>
      <c r="G193" s="46">
        <f t="shared" ca="1" si="116"/>
        <v>0.35897435897435892</v>
      </c>
      <c r="H193" s="46">
        <f t="shared" ca="1" si="117"/>
        <v>2.785714285714286</v>
      </c>
      <c r="I193" s="46">
        <f t="shared" ca="1" si="118"/>
        <v>7.8526898141185244</v>
      </c>
      <c r="J193" s="46">
        <f t="shared" ca="1" si="119"/>
        <v>0.81391830572646462</v>
      </c>
      <c r="K193" s="16">
        <f t="shared" ca="1" si="120"/>
        <v>0.35728887317810887</v>
      </c>
      <c r="L193" s="16">
        <f t="shared" ca="1" si="121"/>
        <v>0.11296001791513935</v>
      </c>
      <c r="M193" s="16">
        <f t="shared" ca="1" si="122"/>
        <v>0.55129274391412308</v>
      </c>
      <c r="N193" s="16">
        <f t="shared" ca="1" si="123"/>
        <v>0.73676283638757567</v>
      </c>
      <c r="O193" s="16"/>
      <c r="P193" s="46">
        <f t="shared" ca="1" si="124"/>
        <v>8.0627237882940614E-2</v>
      </c>
      <c r="Q193" s="46">
        <f t="shared" ca="1" si="125"/>
        <v>0.47412231717812375</v>
      </c>
      <c r="R193" s="46">
        <f t="shared" ca="1" si="126"/>
        <v>1</v>
      </c>
      <c r="T193" s="47">
        <f t="shared" ca="1" si="115"/>
        <v>5.5796197359143096E-2</v>
      </c>
      <c r="U193" s="47"/>
      <c r="V193" s="16" t="str">
        <f t="shared" ca="1" si="127"/>
        <v>Hull City</v>
      </c>
      <c r="W193" s="16">
        <f t="shared" ca="1" si="128"/>
        <v>3</v>
      </c>
      <c r="X193" s="16">
        <f t="shared" ca="1" si="129"/>
        <v>0</v>
      </c>
    </row>
    <row r="194" spans="1:24" x14ac:dyDescent="0.25">
      <c r="A194" s="16" t="s">
        <v>7</v>
      </c>
      <c r="B194" s="16" t="s">
        <v>1</v>
      </c>
      <c r="C194" s="16">
        <f>COUNTIF(A$2:A194, A194)+COUNTIF(B$2:B194, A194)</f>
        <v>20</v>
      </c>
      <c r="D194" s="16">
        <f>COUNTIF(B$2:B194, B194)+COUNTIF(A$2:A194, B194)</f>
        <v>20</v>
      </c>
      <c r="E194" s="46">
        <f ca="1">HLOOKUP(A194, Form!$C$1:$V$39, Fixtures!C194+1, FALSE)</f>
        <v>2.1842105263157894</v>
      </c>
      <c r="F194" s="46">
        <f ca="1">HLOOKUP(B194, Form!$C$1:$V$39, Fixtures!C194+1, FALSE)</f>
        <v>0.6942105263157895</v>
      </c>
      <c r="G194" s="46">
        <f t="shared" ca="1" si="116"/>
        <v>3.1463229719484453</v>
      </c>
      <c r="H194" s="46">
        <f t="shared" ca="1" si="117"/>
        <v>0.31783132530120484</v>
      </c>
      <c r="I194" s="46">
        <f t="shared" ca="1" si="118"/>
        <v>0.1197729395852522</v>
      </c>
      <c r="J194" s="46">
        <f t="shared" ca="1" si="119"/>
        <v>1.5206794997231345</v>
      </c>
      <c r="K194" s="16">
        <f t="shared" ca="1" si="120"/>
        <v>22.822664566860837</v>
      </c>
      <c r="L194" s="16">
        <f t="shared" ca="1" si="121"/>
        <v>0.893038190733905</v>
      </c>
      <c r="M194" s="16">
        <f t="shared" ca="1" si="122"/>
        <v>0.39671842457949841</v>
      </c>
      <c r="N194" s="16">
        <f t="shared" ca="1" si="123"/>
        <v>4.1976832490479551E-2</v>
      </c>
      <c r="O194" s="16"/>
      <c r="P194" s="46">
        <f t="shared" ca="1" si="124"/>
        <v>0.67058328542140655</v>
      </c>
      <c r="Q194" s="46">
        <f t="shared" ca="1" si="125"/>
        <v>0.96847955380282591</v>
      </c>
      <c r="R194" s="46">
        <f t="shared" ca="1" si="126"/>
        <v>1</v>
      </c>
      <c r="T194" s="47">
        <f t="shared" ca="1" si="115"/>
        <v>0.6381925901635781</v>
      </c>
      <c r="U194" s="47"/>
      <c r="V194" s="16" t="str">
        <f t="shared" ca="1" si="127"/>
        <v>Liverpool</v>
      </c>
      <c r="W194" s="16">
        <f t="shared" ca="1" si="128"/>
        <v>3</v>
      </c>
      <c r="X194" s="16">
        <f t="shared" ca="1" si="129"/>
        <v>0</v>
      </c>
    </row>
    <row r="195" spans="1:24" x14ac:dyDescent="0.25">
      <c r="A195" s="16" t="s">
        <v>19</v>
      </c>
      <c r="B195" s="16" t="s">
        <v>17</v>
      </c>
      <c r="C195" s="16">
        <f>COUNTIF(A$2:A195, A195)+COUNTIF(B$2:B195, A195)</f>
        <v>20</v>
      </c>
      <c r="D195" s="16">
        <f>COUNTIF(B$2:B195, B195)+COUNTIF(A$2:A195, B195)</f>
        <v>20</v>
      </c>
      <c r="E195" s="46">
        <f ca="1">HLOOKUP(A195, Form!$C$1:$V$39, Fixtures!C195+1, FALSE)</f>
        <v>2.3421052631578947</v>
      </c>
      <c r="F195" s="46">
        <f ca="1">HLOOKUP(B195, Form!$C$1:$V$39, Fixtures!C195+1, FALSE)</f>
        <v>1.236842105263158</v>
      </c>
      <c r="G195" s="46">
        <f t="shared" ca="1" si="116"/>
        <v>1.8936170212765957</v>
      </c>
      <c r="H195" s="46">
        <f t="shared" ca="1" si="117"/>
        <v>0.52808988764044951</v>
      </c>
      <c r="I195" s="46">
        <f t="shared" ca="1" si="118"/>
        <v>0.31862782524983946</v>
      </c>
      <c r="J195" s="46">
        <f t="shared" ca="1" si="119"/>
        <v>1.7789987272179311</v>
      </c>
      <c r="K195" s="16">
        <f t="shared" ca="1" si="120"/>
        <v>8.6315241576698494</v>
      </c>
      <c r="L195" s="16">
        <f t="shared" ca="1" si="121"/>
        <v>0.7583640970192107</v>
      </c>
      <c r="M195" s="16">
        <f t="shared" ca="1" si="122"/>
        <v>0.3598418344729164</v>
      </c>
      <c r="N195" s="16">
        <f t="shared" ca="1" si="123"/>
        <v>0.10382572722964852</v>
      </c>
      <c r="O195" s="16"/>
      <c r="P195" s="46">
        <f t="shared" ca="1" si="124"/>
        <v>0.62057647329075472</v>
      </c>
      <c r="Q195" s="46">
        <f t="shared" ca="1" si="125"/>
        <v>0.91503843088791292</v>
      </c>
      <c r="R195" s="46">
        <f t="shared" ca="1" si="126"/>
        <v>1</v>
      </c>
      <c r="T195" s="47">
        <f t="shared" ref="T195:T258" ca="1" si="130">RAND()</f>
        <v>0.40090885847510405</v>
      </c>
      <c r="U195" s="47"/>
      <c r="V195" s="16" t="str">
        <f t="shared" ca="1" si="127"/>
        <v>Manchester City</v>
      </c>
      <c r="W195" s="16">
        <f t="shared" ca="1" si="128"/>
        <v>3</v>
      </c>
      <c r="X195" s="16">
        <f t="shared" ca="1" si="129"/>
        <v>0</v>
      </c>
    </row>
    <row r="196" spans="1:24" x14ac:dyDescent="0.25">
      <c r="A196" s="16" t="s">
        <v>8</v>
      </c>
      <c r="B196" s="16" t="s">
        <v>9</v>
      </c>
      <c r="C196" s="16">
        <f>COUNTIF(A$2:A196, A196)+COUNTIF(B$2:B196, A196)</f>
        <v>20</v>
      </c>
      <c r="D196" s="16">
        <f>COUNTIF(B$2:B196, B196)+COUNTIF(A$2:A196, B196)</f>
        <v>20</v>
      </c>
      <c r="E196" s="46">
        <f ca="1">HLOOKUP(A196, Form!$C$1:$V$39, Fixtures!C196+1, FALSE)</f>
        <v>0.76315789473684215</v>
      </c>
      <c r="F196" s="46">
        <f ca="1">HLOOKUP(B196, Form!$C$1:$V$39, Fixtures!C196+1, FALSE)</f>
        <v>0.9207894736842106</v>
      </c>
      <c r="G196" s="46">
        <f t="shared" ca="1" si="116"/>
        <v>0.82880823092312084</v>
      </c>
      <c r="H196" s="46">
        <f t="shared" ca="1" si="117"/>
        <v>1.2065517241379311</v>
      </c>
      <c r="I196" s="46">
        <f t="shared" ca="1" si="118"/>
        <v>1.5659024554894552</v>
      </c>
      <c r="J196" s="46">
        <f t="shared" ca="1" si="119"/>
        <v>1.7937706930941226</v>
      </c>
      <c r="K196" s="16">
        <f t="shared" ca="1" si="120"/>
        <v>1.7738322303013419</v>
      </c>
      <c r="L196" s="16">
        <f t="shared" ca="1" si="121"/>
        <v>0.38972642855561956</v>
      </c>
      <c r="M196" s="16">
        <f t="shared" ca="1" si="122"/>
        <v>0.35793918322354945</v>
      </c>
      <c r="N196" s="16">
        <f t="shared" ca="1" si="123"/>
        <v>0.36051207029610532</v>
      </c>
      <c r="O196" s="16"/>
      <c r="P196" s="46">
        <f t="shared" ca="1" si="124"/>
        <v>0.35168225715011908</v>
      </c>
      <c r="Q196" s="46">
        <f t="shared" ca="1" si="125"/>
        <v>0.67468026461155794</v>
      </c>
      <c r="R196" s="46">
        <f t="shared" ca="1" si="126"/>
        <v>1</v>
      </c>
      <c r="T196" s="47">
        <f t="shared" ca="1" si="130"/>
        <v>0.57870974277652321</v>
      </c>
      <c r="U196" s="47"/>
      <c r="V196" s="16" t="str">
        <f t="shared" ca="1" si="127"/>
        <v>Draw</v>
      </c>
      <c r="W196" s="16">
        <f t="shared" ca="1" si="128"/>
        <v>1</v>
      </c>
      <c r="X196" s="16">
        <f t="shared" ca="1" si="129"/>
        <v>1</v>
      </c>
    </row>
    <row r="197" spans="1:24" x14ac:dyDescent="0.25">
      <c r="A197" s="16" t="s">
        <v>2</v>
      </c>
      <c r="B197" s="16" t="s">
        <v>14</v>
      </c>
      <c r="C197" s="16">
        <f>COUNTIF(A$2:A197, A197)+COUNTIF(B$2:B197, A197)</f>
        <v>20</v>
      </c>
      <c r="D197" s="16">
        <f>COUNTIF(B$2:B197, B197)+COUNTIF(A$2:A197, B197)</f>
        <v>20</v>
      </c>
      <c r="E197" s="46">
        <f ca="1">HLOOKUP(A197, Form!$C$1:$V$39, Fixtures!C197+1, FALSE)</f>
        <v>0.56078947368421062</v>
      </c>
      <c r="F197" s="46">
        <f ca="1">HLOOKUP(B197, Form!$C$1:$V$39, Fixtures!C197+1, FALSE)</f>
        <v>1.368421052631579</v>
      </c>
      <c r="G197" s="46">
        <f t="shared" ca="1" si="116"/>
        <v>0.40980769230769237</v>
      </c>
      <c r="H197" s="46">
        <f t="shared" ca="1" si="117"/>
        <v>2.4401689347724069</v>
      </c>
      <c r="I197" s="46">
        <f t="shared" ca="1" si="118"/>
        <v>6.0839243539242149</v>
      </c>
      <c r="J197" s="46">
        <f t="shared" ca="1" si="119"/>
        <v>0.92235810083055481</v>
      </c>
      <c r="K197" s="16">
        <f t="shared" ca="1" si="120"/>
        <v>0.46043033474838535</v>
      </c>
      <c r="L197" s="16">
        <f t="shared" ca="1" si="121"/>
        <v>0.14116469206027579</v>
      </c>
      <c r="M197" s="16">
        <f t="shared" ca="1" si="122"/>
        <v>0.52019444221550082</v>
      </c>
      <c r="N197" s="16">
        <f t="shared" ca="1" si="123"/>
        <v>0.68472968289328773</v>
      </c>
      <c r="O197" s="16"/>
      <c r="P197" s="46">
        <f t="shared" ca="1" si="124"/>
        <v>0.10487026580991644</v>
      </c>
      <c r="Q197" s="46">
        <f t="shared" ca="1" si="125"/>
        <v>0.49131909116269856</v>
      </c>
      <c r="R197" s="46">
        <f t="shared" ca="1" si="126"/>
        <v>1</v>
      </c>
      <c r="T197" s="47">
        <f t="shared" ca="1" si="130"/>
        <v>0.16318273904724268</v>
      </c>
      <c r="U197" s="47"/>
      <c r="V197" s="16" t="str">
        <f t="shared" ca="1" si="127"/>
        <v>Draw</v>
      </c>
      <c r="W197" s="16">
        <f t="shared" ca="1" si="128"/>
        <v>1</v>
      </c>
      <c r="X197" s="16">
        <f t="shared" ca="1" si="129"/>
        <v>1</v>
      </c>
    </row>
    <row r="198" spans="1:24" x14ac:dyDescent="0.25">
      <c r="A198" s="16" t="s">
        <v>13</v>
      </c>
      <c r="B198" s="16" t="s">
        <v>6</v>
      </c>
      <c r="C198" s="16">
        <f>COUNTIF(A$2:A198, A198)+COUNTIF(B$2:B198, A198)</f>
        <v>20</v>
      </c>
      <c r="D198" s="16">
        <f>COUNTIF(B$2:B198, B198)+COUNTIF(A$2:A198, B198)</f>
        <v>20</v>
      </c>
      <c r="E198" s="46">
        <f ca="1">HLOOKUP(A198, Form!$C$1:$V$39, Fixtures!C198+1, FALSE)</f>
        <v>1.6052631578947369</v>
      </c>
      <c r="F198" s="46">
        <f ca="1">HLOOKUP(B198, Form!$C$1:$V$39, Fixtures!C198+1, FALSE)</f>
        <v>1.6052631578947369</v>
      </c>
      <c r="G198" s="46">
        <f t="shared" ca="1" si="116"/>
        <v>1</v>
      </c>
      <c r="H198" s="46">
        <f t="shared" ca="1" si="117"/>
        <v>1</v>
      </c>
      <c r="I198" s="46">
        <f t="shared" ca="1" si="118"/>
        <v>1.0905</v>
      </c>
      <c r="J198" s="46">
        <f t="shared" ca="1" si="119"/>
        <v>2.1543999999999999</v>
      </c>
      <c r="K198" s="16">
        <f t="shared" ca="1" si="120"/>
        <v>2.5413999999999999</v>
      </c>
      <c r="L198" s="16">
        <f t="shared" ca="1" si="121"/>
        <v>0.47835446065534559</v>
      </c>
      <c r="M198" s="16">
        <f t="shared" ca="1" si="122"/>
        <v>0.31701749936596502</v>
      </c>
      <c r="N198" s="16">
        <f t="shared" ca="1" si="123"/>
        <v>0.28237420229287852</v>
      </c>
      <c r="O198" s="16"/>
      <c r="P198" s="46">
        <f t="shared" ca="1" si="124"/>
        <v>0.44384705544040126</v>
      </c>
      <c r="Q198" s="46">
        <f t="shared" ca="1" si="125"/>
        <v>0.737995631841035</v>
      </c>
      <c r="R198" s="46">
        <f t="shared" ca="1" si="126"/>
        <v>1</v>
      </c>
      <c r="T198" s="47">
        <f t="shared" ca="1" si="130"/>
        <v>0.66814415414413353</v>
      </c>
      <c r="U198" s="47"/>
      <c r="V198" s="16" t="str">
        <f t="shared" ca="1" si="127"/>
        <v>Draw</v>
      </c>
      <c r="W198" s="16">
        <f t="shared" ca="1" si="128"/>
        <v>1</v>
      </c>
      <c r="X198" s="16">
        <f t="shared" ca="1" si="129"/>
        <v>1</v>
      </c>
    </row>
    <row r="199" spans="1:24" x14ac:dyDescent="0.25">
      <c r="A199" s="16" t="s">
        <v>3</v>
      </c>
      <c r="B199" s="16" t="s">
        <v>0</v>
      </c>
      <c r="C199" s="16">
        <f>COUNTIF(A$2:A199, A199)+COUNTIF(B$2:B199, A199)</f>
        <v>20</v>
      </c>
      <c r="D199" s="16">
        <f>COUNTIF(B$2:B199, B199)+COUNTIF(A$2:A199, B199)</f>
        <v>20</v>
      </c>
      <c r="E199" s="46">
        <f ca="1">HLOOKUP(A199, Form!$C$1:$V$39, Fixtures!C199+1, FALSE)</f>
        <v>1.5263157894736843</v>
      </c>
      <c r="F199" s="46">
        <f ca="1">HLOOKUP(B199, Form!$C$1:$V$39, Fixtures!C199+1, FALSE)</f>
        <v>1.5</v>
      </c>
      <c r="G199" s="46">
        <f t="shared" ca="1" si="116"/>
        <v>1.0175438596491229</v>
      </c>
      <c r="H199" s="46">
        <f t="shared" ca="1" si="117"/>
        <v>0.98275862068965514</v>
      </c>
      <c r="I199" s="46">
        <f t="shared" ca="1" si="118"/>
        <v>1.0545587346674359</v>
      </c>
      <c r="J199" s="46">
        <f t="shared" ca="1" si="119"/>
        <v>2.1553856728358149</v>
      </c>
      <c r="K199" s="16">
        <f t="shared" ca="1" si="120"/>
        <v>2.6274670876486281</v>
      </c>
      <c r="L199" s="16">
        <f t="shared" ca="1" si="121"/>
        <v>0.48672251765139557</v>
      </c>
      <c r="M199" s="16">
        <f t="shared" ca="1" si="122"/>
        <v>0.31691847009664526</v>
      </c>
      <c r="N199" s="16">
        <f t="shared" ca="1" si="123"/>
        <v>0.27567445157668213</v>
      </c>
      <c r="O199" s="16"/>
      <c r="P199" s="46">
        <f t="shared" ca="1" si="124"/>
        <v>0.45095483666565073</v>
      </c>
      <c r="Q199" s="46">
        <f t="shared" ca="1" si="125"/>
        <v>0.74458398209409582</v>
      </c>
      <c r="R199" s="46">
        <f t="shared" ca="1" si="126"/>
        <v>0.99999999999999978</v>
      </c>
      <c r="T199" s="47">
        <f t="shared" ca="1" si="130"/>
        <v>0.10389976934316436</v>
      </c>
      <c r="U199" s="47"/>
      <c r="V199" s="16" t="str">
        <f t="shared" ca="1" si="127"/>
        <v>Stoke City</v>
      </c>
      <c r="W199" s="16">
        <f t="shared" ca="1" si="128"/>
        <v>3</v>
      </c>
      <c r="X199" s="16">
        <f t="shared" ca="1" si="129"/>
        <v>0</v>
      </c>
    </row>
    <row r="200" spans="1:24" x14ac:dyDescent="0.25">
      <c r="A200" s="16" t="s">
        <v>18</v>
      </c>
      <c r="B200" s="16" t="s">
        <v>11</v>
      </c>
      <c r="C200" s="16">
        <f>COUNTIF(A$2:A200, A200)+COUNTIF(B$2:B200, A200)</f>
        <v>20</v>
      </c>
      <c r="D200" s="16">
        <f>COUNTIF(B$2:B200, B200)+COUNTIF(A$2:A200, B200)</f>
        <v>20</v>
      </c>
      <c r="E200" s="46">
        <f ca="1">HLOOKUP(A200, Form!$C$1:$V$39, Fixtures!C200+1, FALSE)</f>
        <v>1.8421052631578947</v>
      </c>
      <c r="F200" s="46">
        <f ca="1">HLOOKUP(B200, Form!$C$1:$V$39, Fixtures!C200+1, FALSE)</f>
        <v>1.9736842105263157</v>
      </c>
      <c r="G200" s="46">
        <f t="shared" ca="1" si="116"/>
        <v>0.93333333333333335</v>
      </c>
      <c r="H200" s="46">
        <f t="shared" ca="1" si="117"/>
        <v>1.0714285714285714</v>
      </c>
      <c r="I200" s="46">
        <f t="shared" ca="1" si="118"/>
        <v>1.2455604260199296</v>
      </c>
      <c r="J200" s="46">
        <f t="shared" ca="1" si="119"/>
        <v>2.0066962822746865</v>
      </c>
      <c r="K200" s="16">
        <f t="shared" ca="1" si="120"/>
        <v>2.2268627611571841</v>
      </c>
      <c r="L200" s="16">
        <f t="shared" ca="1" si="121"/>
        <v>0.44532313110470034</v>
      </c>
      <c r="M200" s="16">
        <f t="shared" ca="1" si="122"/>
        <v>0.33259095901880048</v>
      </c>
      <c r="N200" s="16">
        <f t="shared" ca="1" si="123"/>
        <v>0.30989852188240891</v>
      </c>
      <c r="O200" s="16"/>
      <c r="P200" s="46">
        <f t="shared" ca="1" si="124"/>
        <v>0.40937485573322352</v>
      </c>
      <c r="Q200" s="46">
        <f t="shared" ca="1" si="125"/>
        <v>0.71511773400846979</v>
      </c>
      <c r="R200" s="46">
        <f t="shared" ca="1" si="126"/>
        <v>1</v>
      </c>
      <c r="T200" s="47">
        <f t="shared" ca="1" si="130"/>
        <v>0.3812752956359271</v>
      </c>
      <c r="U200" s="47"/>
      <c r="V200" s="16" t="str">
        <f t="shared" ca="1" si="127"/>
        <v>Tottenham Hotspur</v>
      </c>
      <c r="W200" s="16">
        <f t="shared" ca="1" si="128"/>
        <v>3</v>
      </c>
      <c r="X200" s="16">
        <f t="shared" ca="1" si="129"/>
        <v>0</v>
      </c>
    </row>
    <row r="201" spans="1:24" x14ac:dyDescent="0.25">
      <c r="A201" s="16" t="s">
        <v>5</v>
      </c>
      <c r="B201" s="16" t="s">
        <v>4</v>
      </c>
      <c r="C201" s="16">
        <f>COUNTIF(A$2:A201, A201)+COUNTIF(B$2:B201, A201)</f>
        <v>20</v>
      </c>
      <c r="D201" s="16">
        <f>COUNTIF(B$2:B201, B201)+COUNTIF(A$2:A201, B201)</f>
        <v>20</v>
      </c>
      <c r="E201" s="46">
        <f ca="1">HLOOKUP(A201, Form!$C$1:$V$39, Fixtures!C201+1, FALSE)</f>
        <v>1.2105263157894737</v>
      </c>
      <c r="F201" s="46">
        <f ca="1">HLOOKUP(B201, Form!$C$1:$V$39, Fixtures!C201+1, FALSE)</f>
        <v>0.81578947368421051</v>
      </c>
      <c r="G201" s="46">
        <f t="shared" ca="1" si="116"/>
        <v>1.4838709677419355</v>
      </c>
      <c r="H201" s="46">
        <f t="shared" ca="1" si="117"/>
        <v>0.67391304347826086</v>
      </c>
      <c r="I201" s="46">
        <f t="shared" ca="1" si="118"/>
        <v>0.50973600663473362</v>
      </c>
      <c r="J201" s="46">
        <f t="shared" ca="1" si="119"/>
        <v>1.918215980424435</v>
      </c>
      <c r="K201" s="16">
        <f t="shared" ca="1" si="120"/>
        <v>5.4112379231954959</v>
      </c>
      <c r="L201" s="16">
        <f t="shared" ca="1" si="121"/>
        <v>0.66236745736033875</v>
      </c>
      <c r="M201" s="16">
        <f t="shared" ca="1" si="122"/>
        <v>0.34267511613535773</v>
      </c>
      <c r="N201" s="16">
        <f t="shared" ca="1" si="123"/>
        <v>0.15597611755789886</v>
      </c>
      <c r="O201" s="16"/>
      <c r="P201" s="46">
        <f t="shared" ca="1" si="124"/>
        <v>0.57050542119977143</v>
      </c>
      <c r="Q201" s="46">
        <f t="shared" ca="1" si="125"/>
        <v>0.8656558083347009</v>
      </c>
      <c r="R201" s="46">
        <f t="shared" ca="1" si="126"/>
        <v>1</v>
      </c>
      <c r="T201" s="47">
        <f t="shared" ca="1" si="130"/>
        <v>3.4428601634727829E-2</v>
      </c>
      <c r="U201" s="47"/>
      <c r="V201" s="16" t="str">
        <f t="shared" ca="1" si="127"/>
        <v>West Ham United</v>
      </c>
      <c r="W201" s="16">
        <f t="shared" ca="1" si="128"/>
        <v>3</v>
      </c>
      <c r="X201" s="16">
        <f t="shared" ca="1" si="129"/>
        <v>0</v>
      </c>
    </row>
    <row r="202" spans="1:24" x14ac:dyDescent="0.25">
      <c r="A202" s="16" t="s">
        <v>6</v>
      </c>
      <c r="B202" s="16" t="s">
        <v>3</v>
      </c>
      <c r="C202" s="16">
        <f>COUNTIF(A$2:A202, A202)+COUNTIF(B$2:B202, A202)</f>
        <v>21</v>
      </c>
      <c r="D202" s="16">
        <f>COUNTIF(B$2:B202, B202)+COUNTIF(A$2:A202, B202)</f>
        <v>21</v>
      </c>
      <c r="E202" s="46">
        <f ca="1">HLOOKUP(A202, Form!$C$1:$V$39, Fixtures!C202+1, FALSE)</f>
        <v>1.5526315789473684</v>
      </c>
      <c r="F202" s="46">
        <f ca="1">HLOOKUP(B202, Form!$C$1:$V$39, Fixtures!C202+1, FALSE)</f>
        <v>1.5789473684210527</v>
      </c>
      <c r="G202" s="46">
        <f t="shared" ca="1" si="116"/>
        <v>0.98333333333333328</v>
      </c>
      <c r="H202" s="46">
        <f t="shared" ca="1" si="117"/>
        <v>1.0169491525423728</v>
      </c>
      <c r="I202" s="46">
        <f t="shared" ca="1" si="118"/>
        <v>1.1263965275772483</v>
      </c>
      <c r="J202" s="46">
        <f t="shared" ca="1" si="119"/>
        <v>2.1080723557437095</v>
      </c>
      <c r="K202" s="16">
        <f t="shared" ca="1" si="120"/>
        <v>2.4609057634782303</v>
      </c>
      <c r="L202" s="16">
        <f t="shared" ca="1" si="121"/>
        <v>0.47027917278409481</v>
      </c>
      <c r="M202" s="16">
        <f t="shared" ca="1" si="122"/>
        <v>0.32174283142154098</v>
      </c>
      <c r="N202" s="16">
        <f t="shared" ca="1" si="123"/>
        <v>0.28894170149117099</v>
      </c>
      <c r="O202" s="16"/>
      <c r="P202" s="46">
        <f t="shared" ca="1" si="124"/>
        <v>0.43505546976801146</v>
      </c>
      <c r="Q202" s="46">
        <f t="shared" ca="1" si="125"/>
        <v>0.7326999047531253</v>
      </c>
      <c r="R202" s="46">
        <f t="shared" ca="1" si="126"/>
        <v>0.99999999999999989</v>
      </c>
      <c r="T202" s="47">
        <f t="shared" ca="1" si="130"/>
        <v>5.0124575661719351E-2</v>
      </c>
      <c r="U202" s="47"/>
      <c r="V202" s="16" t="str">
        <f t="shared" ca="1" si="127"/>
        <v>Arsenal</v>
      </c>
      <c r="W202" s="16">
        <f t="shared" ca="1" si="128"/>
        <v>3</v>
      </c>
      <c r="X202" s="16">
        <f t="shared" ca="1" si="129"/>
        <v>0</v>
      </c>
    </row>
    <row r="203" spans="1:24" x14ac:dyDescent="0.25">
      <c r="A203" s="16" t="s">
        <v>9</v>
      </c>
      <c r="B203" s="16" t="s">
        <v>2</v>
      </c>
      <c r="C203" s="16">
        <f>COUNTIF(A$2:A203, A203)+COUNTIF(B$2:B203, A203)</f>
        <v>21</v>
      </c>
      <c r="D203" s="16">
        <f>COUNTIF(B$2:B203, B203)+COUNTIF(A$2:A203, B203)</f>
        <v>21</v>
      </c>
      <c r="E203" s="46">
        <f ca="1">HLOOKUP(A203, Form!$C$1:$V$39, Fixtures!C203+1, FALSE)</f>
        <v>0.93684210526315792</v>
      </c>
      <c r="F203" s="46">
        <f ca="1">HLOOKUP(B203, Form!$C$1:$V$39, Fixtures!C203+1, FALSE)</f>
        <v>0.5871052631578948</v>
      </c>
      <c r="G203" s="46">
        <f t="shared" ca="1" si="116"/>
        <v>1.5956969968623935</v>
      </c>
      <c r="H203" s="46">
        <f t="shared" ca="1" si="117"/>
        <v>0.62668539325842698</v>
      </c>
      <c r="I203" s="46">
        <f t="shared" ca="1" si="118"/>
        <v>0.44313922696716412</v>
      </c>
      <c r="J203" s="46">
        <f t="shared" ca="1" si="119"/>
        <v>1.8756302533571572</v>
      </c>
      <c r="K203" s="16">
        <f t="shared" ca="1" si="120"/>
        <v>6.219036340792135</v>
      </c>
      <c r="L203" s="16">
        <f t="shared" ca="1" si="121"/>
        <v>0.69293383570589695</v>
      </c>
      <c r="M203" s="16">
        <f t="shared" ca="1" si="122"/>
        <v>0.3477498537346897</v>
      </c>
      <c r="N203" s="16">
        <f t="shared" ca="1" si="123"/>
        <v>0.13852264385335833</v>
      </c>
      <c r="O203" s="16"/>
      <c r="P203" s="46">
        <f t="shared" ca="1" si="124"/>
        <v>0.58762730163624965</v>
      </c>
      <c r="Q203" s="46">
        <f t="shared" ca="1" si="125"/>
        <v>0.88252891801690458</v>
      </c>
      <c r="R203" s="46">
        <f t="shared" ca="1" si="126"/>
        <v>1</v>
      </c>
      <c r="T203" s="47">
        <f t="shared" ca="1" si="130"/>
        <v>0.59223951523835316</v>
      </c>
      <c r="U203" s="47"/>
      <c r="V203" s="16" t="str">
        <f t="shared" ca="1" si="127"/>
        <v>Draw</v>
      </c>
      <c r="W203" s="16">
        <f t="shared" ca="1" si="128"/>
        <v>1</v>
      </c>
      <c r="X203" s="16">
        <f t="shared" ca="1" si="129"/>
        <v>1</v>
      </c>
    </row>
    <row r="204" spans="1:24" x14ac:dyDescent="0.25">
      <c r="A204" s="16" t="s">
        <v>11</v>
      </c>
      <c r="B204" s="16" t="s">
        <v>8</v>
      </c>
      <c r="C204" s="16">
        <f>COUNTIF(A$2:A204, A204)+COUNTIF(B$2:B204, A204)</f>
        <v>21</v>
      </c>
      <c r="D204" s="16">
        <f>COUNTIF(B$2:B204, B204)+COUNTIF(A$2:A204, B204)</f>
        <v>21</v>
      </c>
      <c r="E204" s="46">
        <f ca="1">HLOOKUP(A204, Form!$C$1:$V$39, Fixtures!C204+1, FALSE)</f>
        <v>1.8947368421052631</v>
      </c>
      <c r="F204" s="46">
        <f ca="1">HLOOKUP(B204, Form!$C$1:$V$39, Fixtures!C204+1, FALSE)</f>
        <v>0.78947368421052633</v>
      </c>
      <c r="G204" s="46">
        <f t="shared" ca="1" si="116"/>
        <v>2.4</v>
      </c>
      <c r="H204" s="46">
        <f t="shared" ca="1" si="117"/>
        <v>0.41666666666666669</v>
      </c>
      <c r="I204" s="46">
        <f t="shared" ca="1" si="118"/>
        <v>0.20181740011587171</v>
      </c>
      <c r="J204" s="46">
        <f t="shared" ca="1" si="119"/>
        <v>1.6533836460955131</v>
      </c>
      <c r="K204" s="16">
        <f t="shared" ca="1" si="120"/>
        <v>13.588688820662853</v>
      </c>
      <c r="L204" s="16">
        <f t="shared" ca="1" si="121"/>
        <v>0.83207315845450924</v>
      </c>
      <c r="M204" s="16">
        <f t="shared" ca="1" si="122"/>
        <v>0.37687727572735757</v>
      </c>
      <c r="N204" s="16">
        <f t="shared" ca="1" si="123"/>
        <v>6.8546256095588162E-2</v>
      </c>
      <c r="O204" s="16"/>
      <c r="P204" s="46">
        <f t="shared" ca="1" si="124"/>
        <v>0.65133097000336981</v>
      </c>
      <c r="Q204" s="46">
        <f t="shared" ca="1" si="125"/>
        <v>0.94634330044275816</v>
      </c>
      <c r="R204" s="46">
        <f t="shared" ca="1" si="126"/>
        <v>1</v>
      </c>
      <c r="T204" s="47">
        <f t="shared" ca="1" si="130"/>
        <v>0.12224782801494238</v>
      </c>
      <c r="U204" s="47"/>
      <c r="V204" s="16" t="str">
        <f t="shared" ca="1" si="127"/>
        <v>Chelsea</v>
      </c>
      <c r="W204" s="16">
        <f t="shared" ca="1" si="128"/>
        <v>3</v>
      </c>
      <c r="X204" s="16">
        <f t="shared" ca="1" si="129"/>
        <v>0</v>
      </c>
    </row>
    <row r="205" spans="1:24" x14ac:dyDescent="0.25">
      <c r="A205" s="16" t="s">
        <v>12</v>
      </c>
      <c r="B205" s="16" t="s">
        <v>18</v>
      </c>
      <c r="C205" s="16">
        <f>COUNTIF(A$2:A205, A205)+COUNTIF(B$2:B205, A205)</f>
        <v>21</v>
      </c>
      <c r="D205" s="16">
        <f>COUNTIF(B$2:B205, B205)+COUNTIF(A$2:A205, B205)</f>
        <v>21</v>
      </c>
      <c r="E205" s="46">
        <f ca="1">HLOOKUP(A205, Form!$C$1:$V$39, Fixtures!C205+1, FALSE)</f>
        <v>1.736842105263158</v>
      </c>
      <c r="F205" s="46">
        <f ca="1">HLOOKUP(B205, Form!$C$1:$V$39, Fixtures!C205+1, FALSE)</f>
        <v>1.8421052631578947</v>
      </c>
      <c r="G205" s="46">
        <f t="shared" ca="1" si="116"/>
        <v>0.94285714285714295</v>
      </c>
      <c r="H205" s="46">
        <f t="shared" ca="1" si="117"/>
        <v>1.0606060606060606</v>
      </c>
      <c r="I205" s="46">
        <f t="shared" ca="1" si="118"/>
        <v>1.2214295684938044</v>
      </c>
      <c r="J205" s="46">
        <f t="shared" ca="1" si="119"/>
        <v>2.026028815874247</v>
      </c>
      <c r="K205" s="16">
        <f t="shared" ca="1" si="120"/>
        <v>2.2705805614677135</v>
      </c>
      <c r="L205" s="16">
        <f t="shared" ca="1" si="121"/>
        <v>0.45016056965426537</v>
      </c>
      <c r="M205" s="16">
        <f t="shared" ca="1" si="122"/>
        <v>0.33046611940841381</v>
      </c>
      <c r="N205" s="16">
        <f t="shared" ca="1" si="123"/>
        <v>0.30575611308324957</v>
      </c>
      <c r="O205" s="16"/>
      <c r="P205" s="46">
        <f t="shared" ca="1" si="124"/>
        <v>0.41436643581347615</v>
      </c>
      <c r="Q205" s="46">
        <f t="shared" ca="1" si="125"/>
        <v>0.7185558235280507</v>
      </c>
      <c r="R205" s="46">
        <f t="shared" ca="1" si="126"/>
        <v>1</v>
      </c>
      <c r="T205" s="47">
        <f t="shared" ca="1" si="130"/>
        <v>0.43939185021814009</v>
      </c>
      <c r="U205" s="47"/>
      <c r="V205" s="16" t="str">
        <f t="shared" ca="1" si="127"/>
        <v>Draw</v>
      </c>
      <c r="W205" s="16">
        <f t="shared" ca="1" si="128"/>
        <v>1</v>
      </c>
      <c r="X205" s="16">
        <f t="shared" ca="1" si="129"/>
        <v>1</v>
      </c>
    </row>
    <row r="206" spans="1:24" x14ac:dyDescent="0.25">
      <c r="A206" s="16" t="s">
        <v>15</v>
      </c>
      <c r="B206" s="16" t="s">
        <v>19</v>
      </c>
      <c r="C206" s="16">
        <f>COUNTIF(A$2:A206, A206)+COUNTIF(B$2:B206, A206)</f>
        <v>21</v>
      </c>
      <c r="D206" s="16">
        <f>COUNTIF(B$2:B206, B206)+COUNTIF(A$2:A206, B206)</f>
        <v>21</v>
      </c>
      <c r="E206" s="46">
        <f ca="1">HLOOKUP(A206, Form!$C$1:$V$39, Fixtures!C206+1, FALSE)</f>
        <v>2.0263157894736841</v>
      </c>
      <c r="F206" s="46">
        <f ca="1">HLOOKUP(B206, Form!$C$1:$V$39, Fixtures!C206+1, FALSE)</f>
        <v>2.3421052631578947</v>
      </c>
      <c r="G206" s="46">
        <f t="shared" ca="1" si="116"/>
        <v>0.8651685393258427</v>
      </c>
      <c r="H206" s="46">
        <f t="shared" ca="1" si="117"/>
        <v>1.1558441558441559</v>
      </c>
      <c r="I206" s="46">
        <f t="shared" ca="1" si="118"/>
        <v>1.4415595425674024</v>
      </c>
      <c r="J206" s="46">
        <f t="shared" ca="1" si="119"/>
        <v>1.8679998318829456</v>
      </c>
      <c r="K206" s="16">
        <f t="shared" ca="1" si="120"/>
        <v>1.925843098493915</v>
      </c>
      <c r="L206" s="16">
        <f t="shared" ca="1" si="121"/>
        <v>0.40957428338956586</v>
      </c>
      <c r="M206" s="16">
        <f t="shared" ca="1" si="122"/>
        <v>0.34867505530621451</v>
      </c>
      <c r="N206" s="16">
        <f t="shared" ca="1" si="123"/>
        <v>0.34178182709618043</v>
      </c>
      <c r="O206" s="16"/>
      <c r="P206" s="46">
        <f t="shared" ca="1" si="124"/>
        <v>0.37232970858120673</v>
      </c>
      <c r="Q206" s="46">
        <f t="shared" ca="1" si="125"/>
        <v>0.68929805106920161</v>
      </c>
      <c r="R206" s="46">
        <f t="shared" ca="1" si="126"/>
        <v>1</v>
      </c>
      <c r="T206" s="47">
        <f t="shared" ca="1" si="130"/>
        <v>0.58358995106769862</v>
      </c>
      <c r="U206" s="47"/>
      <c r="V206" s="16" t="str">
        <f t="shared" ca="1" si="127"/>
        <v>Draw</v>
      </c>
      <c r="W206" s="16">
        <f t="shared" ca="1" si="128"/>
        <v>1</v>
      </c>
      <c r="X206" s="16">
        <f t="shared" ca="1" si="129"/>
        <v>1</v>
      </c>
    </row>
    <row r="207" spans="1:24" x14ac:dyDescent="0.25">
      <c r="A207" s="16" t="s">
        <v>1</v>
      </c>
      <c r="B207" s="16" t="s">
        <v>10</v>
      </c>
      <c r="C207" s="16">
        <f>COUNTIF(A$2:A207, A207)+COUNTIF(B$2:B207, A207)</f>
        <v>21</v>
      </c>
      <c r="D207" s="16">
        <f>COUNTIF(B$2:B207, B207)+COUNTIF(A$2:A207, B207)</f>
        <v>21</v>
      </c>
      <c r="E207" s="46">
        <f ca="1">HLOOKUP(A207, Form!$C$1:$V$39, Fixtures!C207+1, FALSE)</f>
        <v>0.66342105263157902</v>
      </c>
      <c r="F207" s="46">
        <f ca="1">HLOOKUP(B207, Form!$C$1:$V$39, Fixtures!C207+1, FALSE)</f>
        <v>0.92105263157894735</v>
      </c>
      <c r="G207" s="46">
        <f t="shared" ca="1" si="116"/>
        <v>0.72028571428571442</v>
      </c>
      <c r="H207" s="46">
        <f t="shared" ca="1" si="117"/>
        <v>1.388337961126537</v>
      </c>
      <c r="I207" s="46">
        <f t="shared" ca="1" si="118"/>
        <v>2.0521727560183369</v>
      </c>
      <c r="J207" s="46">
        <f t="shared" ca="1" si="119"/>
        <v>1.571109478053424</v>
      </c>
      <c r="K207" s="16">
        <f t="shared" ca="1" si="120"/>
        <v>1.3557971608479709</v>
      </c>
      <c r="L207" s="16">
        <f t="shared" ca="1" si="121"/>
        <v>0.32763545183613196</v>
      </c>
      <c r="M207" s="16">
        <f t="shared" ca="1" si="122"/>
        <v>0.38893715282676161</v>
      </c>
      <c r="N207" s="16">
        <f t="shared" ca="1" si="123"/>
        <v>0.42448476321282658</v>
      </c>
      <c r="O207" s="16"/>
      <c r="P207" s="46">
        <f t="shared" ca="1" si="124"/>
        <v>0.28713319861041103</v>
      </c>
      <c r="Q207" s="46">
        <f t="shared" ca="1" si="125"/>
        <v>0.62798998966802178</v>
      </c>
      <c r="R207" s="46">
        <f t="shared" ca="1" si="126"/>
        <v>1</v>
      </c>
      <c r="T207" s="47">
        <f t="shared" ca="1" si="130"/>
        <v>0.38353273259837206</v>
      </c>
      <c r="U207" s="47"/>
      <c r="V207" s="16" t="str">
        <f t="shared" ca="1" si="127"/>
        <v>Draw</v>
      </c>
      <c r="W207" s="16">
        <f t="shared" ca="1" si="128"/>
        <v>1</v>
      </c>
      <c r="X207" s="16">
        <f t="shared" ca="1" si="129"/>
        <v>1</v>
      </c>
    </row>
    <row r="208" spans="1:24" x14ac:dyDescent="0.25">
      <c r="A208" s="16" t="s">
        <v>0</v>
      </c>
      <c r="B208" s="16" t="s">
        <v>13</v>
      </c>
      <c r="C208" s="16">
        <f>COUNTIF(A$2:A208, A208)+COUNTIF(B$2:B208, A208)</f>
        <v>21</v>
      </c>
      <c r="D208" s="16">
        <f>COUNTIF(B$2:B208, B208)+COUNTIF(A$2:A208, B208)</f>
        <v>21</v>
      </c>
      <c r="E208" s="46">
        <f ca="1">HLOOKUP(A208, Form!$C$1:$V$39, Fixtures!C208+1, FALSE)</f>
        <v>1.5</v>
      </c>
      <c r="F208" s="46">
        <f ca="1">HLOOKUP(B208, Form!$C$1:$V$39, Fixtures!C208+1, FALSE)</f>
        <v>1.631578947368421</v>
      </c>
      <c r="G208" s="46">
        <f t="shared" ca="1" si="116"/>
        <v>0.91935483870967749</v>
      </c>
      <c r="H208" s="46">
        <f t="shared" ca="1" si="117"/>
        <v>1.0877192982456141</v>
      </c>
      <c r="I208" s="46">
        <f t="shared" ca="1" si="118"/>
        <v>1.2823117113523734</v>
      </c>
      <c r="J208" s="46">
        <f t="shared" ca="1" si="119"/>
        <v>1.9783012088190071</v>
      </c>
      <c r="K208" s="16">
        <f t="shared" ca="1" si="120"/>
        <v>2.163432197291169</v>
      </c>
      <c r="L208" s="16">
        <f t="shared" ca="1" si="121"/>
        <v>0.43815224494793242</v>
      </c>
      <c r="M208" s="16">
        <f t="shared" ca="1" si="122"/>
        <v>0.33576187560845544</v>
      </c>
      <c r="N208" s="16">
        <f t="shared" ca="1" si="123"/>
        <v>0.31611235444094393</v>
      </c>
      <c r="O208" s="16"/>
      <c r="P208" s="46">
        <f t="shared" ca="1" si="124"/>
        <v>0.40196477333177155</v>
      </c>
      <c r="Q208" s="46">
        <f t="shared" ca="1" si="125"/>
        <v>0.70999570956135005</v>
      </c>
      <c r="R208" s="46">
        <f t="shared" ca="1" si="126"/>
        <v>0.99999999999999989</v>
      </c>
      <c r="T208" s="47">
        <f t="shared" ca="1" si="130"/>
        <v>0.30900087392425579</v>
      </c>
      <c r="U208" s="47"/>
      <c r="V208" s="16" t="str">
        <f t="shared" ca="1" si="127"/>
        <v>Manchester United</v>
      </c>
      <c r="W208" s="16">
        <f t="shared" ca="1" si="128"/>
        <v>3</v>
      </c>
      <c r="X208" s="16">
        <f t="shared" ca="1" si="129"/>
        <v>0</v>
      </c>
    </row>
    <row r="209" spans="1:24" x14ac:dyDescent="0.25">
      <c r="A209" s="16" t="s">
        <v>17</v>
      </c>
      <c r="B209" s="16" t="s">
        <v>7</v>
      </c>
      <c r="C209" s="16">
        <f>COUNTIF(A$2:A209, A209)+COUNTIF(B$2:B209, A209)</f>
        <v>21</v>
      </c>
      <c r="D209" s="16">
        <f>COUNTIF(B$2:B209, B209)+COUNTIF(A$2:A209, B209)</f>
        <v>21</v>
      </c>
      <c r="E209" s="46">
        <f ca="1">HLOOKUP(A209, Form!$C$1:$V$39, Fixtures!C209+1, FALSE)</f>
        <v>1.236842105263158</v>
      </c>
      <c r="F209" s="46">
        <f ca="1">HLOOKUP(B209, Form!$C$1:$V$39, Fixtures!C209+1, FALSE)</f>
        <v>2.1842105263157894</v>
      </c>
      <c r="G209" s="46">
        <f t="shared" ca="1" si="116"/>
        <v>0.5662650602409639</v>
      </c>
      <c r="H209" s="46">
        <f t="shared" ca="1" si="117"/>
        <v>1.7659574468085104</v>
      </c>
      <c r="I209" s="46">
        <f t="shared" ca="1" si="118"/>
        <v>3.2625455341803598</v>
      </c>
      <c r="J209" s="46">
        <f t="shared" ca="1" si="119"/>
        <v>1.2517879909494121</v>
      </c>
      <c r="K209" s="16">
        <f t="shared" ca="1" si="120"/>
        <v>0.85527519497302651</v>
      </c>
      <c r="L209" s="16">
        <f t="shared" ca="1" si="121"/>
        <v>0.23460159943893455</v>
      </c>
      <c r="M209" s="16">
        <f t="shared" ca="1" si="122"/>
        <v>0.44409154148582797</v>
      </c>
      <c r="N209" s="16">
        <f t="shared" ca="1" si="123"/>
        <v>0.53900359510522045</v>
      </c>
      <c r="O209" s="16"/>
      <c r="P209" s="46">
        <f t="shared" ca="1" si="124"/>
        <v>0.19266012012465314</v>
      </c>
      <c r="Q209" s="46">
        <f t="shared" ca="1" si="125"/>
        <v>0.55735810144115494</v>
      </c>
      <c r="R209" s="46">
        <f t="shared" ca="1" si="126"/>
        <v>1</v>
      </c>
      <c r="T209" s="47">
        <f t="shared" ca="1" si="130"/>
        <v>0.60176413342065482</v>
      </c>
      <c r="U209" s="47"/>
      <c r="V209" s="16" t="str">
        <f t="shared" ca="1" si="127"/>
        <v>Liverpool</v>
      </c>
      <c r="W209" s="16">
        <f t="shared" ca="1" si="128"/>
        <v>0</v>
      </c>
      <c r="X209" s="16">
        <f t="shared" ca="1" si="129"/>
        <v>3</v>
      </c>
    </row>
    <row r="210" spans="1:24" x14ac:dyDescent="0.25">
      <c r="A210" s="16" t="s">
        <v>14</v>
      </c>
      <c r="B210" s="16" t="s">
        <v>5</v>
      </c>
      <c r="C210" s="16">
        <f>COUNTIF(A$2:A210, A210)+COUNTIF(B$2:B210, A210)</f>
        <v>21</v>
      </c>
      <c r="D210" s="16">
        <f>COUNTIF(B$2:B210, B210)+COUNTIF(A$2:A210, B210)</f>
        <v>21</v>
      </c>
      <c r="E210" s="46">
        <f ca="1">HLOOKUP(A210, Form!$C$1:$V$39, Fixtures!C210+1, FALSE)</f>
        <v>1.3947368421052631</v>
      </c>
      <c r="F210" s="46">
        <f ca="1">HLOOKUP(B210, Form!$C$1:$V$39, Fixtures!C210+1, FALSE)</f>
        <v>1.2894736842105263</v>
      </c>
      <c r="G210" s="46">
        <f t="shared" ca="1" si="116"/>
        <v>1.0816326530612244</v>
      </c>
      <c r="H210" s="46">
        <f t="shared" ca="1" si="117"/>
        <v>0.92452830188679258</v>
      </c>
      <c r="I210" s="46">
        <f t="shared" ca="1" si="118"/>
        <v>0.93746252403783081</v>
      </c>
      <c r="J210" s="46">
        <f t="shared" ca="1" si="119"/>
        <v>2.1150870993642434</v>
      </c>
      <c r="K210" s="16">
        <f t="shared" ca="1" si="120"/>
        <v>2.9534921616978695</v>
      </c>
      <c r="L210" s="16">
        <f t="shared" ca="1" si="121"/>
        <v>0.51613901564192211</v>
      </c>
      <c r="M210" s="16">
        <f t="shared" ca="1" si="122"/>
        <v>0.32101831123890229</v>
      </c>
      <c r="N210" s="16">
        <f t="shared" ca="1" si="123"/>
        <v>0.2529409340147874</v>
      </c>
      <c r="O210" s="16"/>
      <c r="P210" s="46">
        <f t="shared" ca="1" si="124"/>
        <v>0.4734793496669451</v>
      </c>
      <c r="Q210" s="46">
        <f t="shared" ca="1" si="125"/>
        <v>0.76796501463365874</v>
      </c>
      <c r="R210" s="46">
        <f t="shared" ca="1" si="126"/>
        <v>1</v>
      </c>
      <c r="T210" s="47">
        <f t="shared" ca="1" si="130"/>
        <v>0.86374203577151698</v>
      </c>
      <c r="U210" s="47"/>
      <c r="V210" s="16" t="str">
        <f t="shared" ca="1" si="127"/>
        <v>West Ham United</v>
      </c>
      <c r="W210" s="16">
        <f t="shared" ca="1" si="128"/>
        <v>0</v>
      </c>
      <c r="X210" s="16">
        <f t="shared" ca="1" si="129"/>
        <v>3</v>
      </c>
    </row>
    <row r="211" spans="1:24" x14ac:dyDescent="0.25">
      <c r="A211" s="16" t="s">
        <v>4</v>
      </c>
      <c r="B211" s="16" t="s">
        <v>16</v>
      </c>
      <c r="C211" s="16">
        <f>COUNTIF(A$2:A211, A211)+COUNTIF(B$2:B211, A211)</f>
        <v>21</v>
      </c>
      <c r="D211" s="16">
        <f>COUNTIF(B$2:B211, B211)+COUNTIF(A$2:A211, B211)</f>
        <v>21</v>
      </c>
      <c r="E211" s="46">
        <f ca="1">HLOOKUP(A211, Form!$C$1:$V$39, Fixtures!C211+1, FALSE)</f>
        <v>0.73684210526315785</v>
      </c>
      <c r="F211" s="46">
        <f ca="1">HLOOKUP(B211, Form!$C$1:$V$39, Fixtures!C211+1, FALSE)</f>
        <v>0.81578947368421051</v>
      </c>
      <c r="G211" s="46">
        <f t="shared" ca="1" si="116"/>
        <v>0.90322580645161288</v>
      </c>
      <c r="H211" s="46">
        <f t="shared" ca="1" si="117"/>
        <v>1.1071428571428572</v>
      </c>
      <c r="I211" s="46">
        <f t="shared" ca="1" si="118"/>
        <v>1.3268020306743213</v>
      </c>
      <c r="J211" s="46">
        <f t="shared" ca="1" si="119"/>
        <v>1.9455077957038782</v>
      </c>
      <c r="K211" s="16">
        <f t="shared" ca="1" si="120"/>
        <v>2.0913321404044747</v>
      </c>
      <c r="L211" s="16">
        <f t="shared" ca="1" si="121"/>
        <v>0.42977442292767548</v>
      </c>
      <c r="M211" s="16">
        <f t="shared" ca="1" si="122"/>
        <v>0.33950003509022575</v>
      </c>
      <c r="N211" s="16">
        <f t="shared" ca="1" si="123"/>
        <v>0.32348513669228646</v>
      </c>
      <c r="O211" s="16"/>
      <c r="P211" s="46">
        <f t="shared" ca="1" si="124"/>
        <v>0.39329274710386469</v>
      </c>
      <c r="Q211" s="46">
        <f t="shared" ca="1" si="125"/>
        <v>0.7039741053217855</v>
      </c>
      <c r="R211" s="46">
        <f t="shared" ca="1" si="126"/>
        <v>1</v>
      </c>
      <c r="T211" s="47">
        <f t="shared" ca="1" si="130"/>
        <v>0.88959807641500477</v>
      </c>
      <c r="U211" s="47"/>
      <c r="V211" s="16" t="str">
        <f t="shared" ca="1" si="127"/>
        <v>Hull City</v>
      </c>
      <c r="W211" s="16">
        <f t="shared" ca="1" si="128"/>
        <v>0</v>
      </c>
      <c r="X211" s="16">
        <f t="shared" ca="1" si="129"/>
        <v>3</v>
      </c>
    </row>
    <row r="212" spans="1:24" x14ac:dyDescent="0.25">
      <c r="A212" s="16" t="s">
        <v>10</v>
      </c>
      <c r="B212" s="16" t="s">
        <v>7</v>
      </c>
      <c r="C212" s="16">
        <f>COUNTIF(A$2:A212, A212)+COUNTIF(B$2:B212, A212)</f>
        <v>22</v>
      </c>
      <c r="D212" s="16">
        <f>COUNTIF(B$2:B212, B212)+COUNTIF(A$2:A212, B212)</f>
        <v>22</v>
      </c>
      <c r="E212" s="46">
        <f ca="1">HLOOKUP(A212, Form!$C$1:$V$39, Fixtures!C212+1, FALSE)</f>
        <v>0.94736842105263153</v>
      </c>
      <c r="F212" s="46">
        <f ca="1">HLOOKUP(B212, Form!$C$1:$V$39, Fixtures!C212+1, FALSE)</f>
        <v>2.1842105263157894</v>
      </c>
      <c r="G212" s="46">
        <f t="shared" ca="1" si="116"/>
        <v>0.43373493975903615</v>
      </c>
      <c r="H212" s="46">
        <f t="shared" ca="1" si="117"/>
        <v>2.3055555555555558</v>
      </c>
      <c r="I212" s="46">
        <f t="shared" ca="1" si="118"/>
        <v>5.4537375546820535</v>
      </c>
      <c r="J212" s="46">
        <f t="shared" ca="1" si="119"/>
        <v>0.97313623854281717</v>
      </c>
      <c r="K212" s="16">
        <f t="shared" ca="1" si="120"/>
        <v>0.51328404838123509</v>
      </c>
      <c r="L212" s="16">
        <f t="shared" ca="1" si="121"/>
        <v>0.15494897205333685</v>
      </c>
      <c r="M212" s="16">
        <f t="shared" ca="1" si="122"/>
        <v>0.50680737622989025</v>
      </c>
      <c r="N212" s="16">
        <f t="shared" ca="1" si="123"/>
        <v>0.66081447238520974</v>
      </c>
      <c r="O212" s="16"/>
      <c r="P212" s="46">
        <f t="shared" ca="1" si="124"/>
        <v>0.11715741012267646</v>
      </c>
      <c r="Q212" s="46">
        <f t="shared" ca="1" si="125"/>
        <v>0.50035607767965917</v>
      </c>
      <c r="R212" s="46">
        <f t="shared" ca="1" si="126"/>
        <v>0.99999999999999978</v>
      </c>
      <c r="T212" s="47">
        <f t="shared" ca="1" si="130"/>
        <v>5.7603304804766164E-2</v>
      </c>
      <c r="U212" s="47"/>
      <c r="V212" s="16" t="str">
        <f t="shared" ca="1" si="127"/>
        <v>Aston Villa</v>
      </c>
      <c r="W212" s="16">
        <f t="shared" ca="1" si="128"/>
        <v>3</v>
      </c>
      <c r="X212" s="16">
        <f t="shared" ca="1" si="129"/>
        <v>0</v>
      </c>
    </row>
    <row r="213" spans="1:24" x14ac:dyDescent="0.25">
      <c r="A213" s="16" t="s">
        <v>9</v>
      </c>
      <c r="B213" s="16" t="s">
        <v>12</v>
      </c>
      <c r="C213" s="16">
        <f>COUNTIF(A$2:A213, A213)+COUNTIF(B$2:B213, A213)</f>
        <v>22</v>
      </c>
      <c r="D213" s="16">
        <f>COUNTIF(B$2:B213, B213)+COUNTIF(A$2:A213, B213)</f>
        <v>22</v>
      </c>
      <c r="E213" s="46">
        <f ca="1">HLOOKUP(A213, Form!$C$1:$V$39, Fixtures!C213+1, FALSE)</f>
        <v>0.93236842105263162</v>
      </c>
      <c r="F213" s="46">
        <f ca="1">HLOOKUP(B213, Form!$C$1:$V$39, Fixtures!C213+1, FALSE)</f>
        <v>1.763157894736842</v>
      </c>
      <c r="G213" s="46">
        <f t="shared" ca="1" si="116"/>
        <v>0.52880597014925379</v>
      </c>
      <c r="H213" s="46">
        <f t="shared" ca="1" si="117"/>
        <v>1.8910527801298334</v>
      </c>
      <c r="I213" s="46">
        <f t="shared" ca="1" si="118"/>
        <v>3.7224905522072214</v>
      </c>
      <c r="J213" s="46">
        <f t="shared" ca="1" si="119"/>
        <v>1.1734375643151611</v>
      </c>
      <c r="K213" s="16">
        <f t="shared" ca="1" si="120"/>
        <v>0.75021464040023011</v>
      </c>
      <c r="L213" s="16">
        <f t="shared" ca="1" si="121"/>
        <v>0.21175267349822754</v>
      </c>
      <c r="M213" s="16">
        <f t="shared" ca="1" si="122"/>
        <v>0.46010063340149127</v>
      </c>
      <c r="N213" s="16">
        <f t="shared" ca="1" si="123"/>
        <v>0.57135849336246269</v>
      </c>
      <c r="O213" s="16"/>
      <c r="P213" s="46">
        <f t="shared" ca="1" si="124"/>
        <v>0.17032711035526765</v>
      </c>
      <c r="Q213" s="46">
        <f t="shared" ca="1" si="125"/>
        <v>0.54041741460146331</v>
      </c>
      <c r="R213" s="46">
        <f t="shared" ca="1" si="126"/>
        <v>1</v>
      </c>
      <c r="T213" s="47">
        <f t="shared" ca="1" si="130"/>
        <v>0.21264821136718437</v>
      </c>
      <c r="U213" s="47"/>
      <c r="V213" s="16" t="str">
        <f t="shared" ca="1" si="127"/>
        <v>Draw</v>
      </c>
      <c r="W213" s="16">
        <f t="shared" ca="1" si="128"/>
        <v>1</v>
      </c>
      <c r="X213" s="16">
        <f t="shared" ca="1" si="129"/>
        <v>1</v>
      </c>
    </row>
    <row r="214" spans="1:24" x14ac:dyDescent="0.25">
      <c r="A214" s="16" t="s">
        <v>15</v>
      </c>
      <c r="B214" s="16" t="s">
        <v>4</v>
      </c>
      <c r="C214" s="16">
        <f>COUNTIF(A$2:A214, A214)+COUNTIF(B$2:B214, A214)</f>
        <v>22</v>
      </c>
      <c r="D214" s="16">
        <f>COUNTIF(B$2:B214, B214)+COUNTIF(A$2:A214, B214)</f>
        <v>22</v>
      </c>
      <c r="E214" s="46">
        <f ca="1">HLOOKUP(A214, Form!$C$1:$V$39, Fixtures!C214+1, FALSE)</f>
        <v>1.9736842105263157</v>
      </c>
      <c r="F214" s="46">
        <f ca="1">HLOOKUP(B214, Form!$C$1:$V$39, Fixtures!C214+1, FALSE)</f>
        <v>0.73684210526315785</v>
      </c>
      <c r="G214" s="46">
        <f t="shared" ca="1" si="116"/>
        <v>2.6785714285714288</v>
      </c>
      <c r="H214" s="46">
        <f t="shared" ca="1" si="117"/>
        <v>0.37333333333333335</v>
      </c>
      <c r="I214" s="46">
        <f t="shared" ca="1" si="118"/>
        <v>0.16332630680742719</v>
      </c>
      <c r="J214" s="46">
        <f t="shared" ca="1" si="119"/>
        <v>1.598220925621171</v>
      </c>
      <c r="K214" s="16">
        <f t="shared" ca="1" si="120"/>
        <v>16.769021245663069</v>
      </c>
      <c r="L214" s="16">
        <f t="shared" ca="1" si="121"/>
        <v>0.85960404587114392</v>
      </c>
      <c r="M214" s="16">
        <f t="shared" ca="1" si="122"/>
        <v>0.38487874150306306</v>
      </c>
      <c r="N214" s="16">
        <f t="shared" ca="1" si="123"/>
        <v>5.6277719868452099E-2</v>
      </c>
      <c r="O214" s="16"/>
      <c r="P214" s="46">
        <f t="shared" ca="1" si="124"/>
        <v>0.66084728209755161</v>
      </c>
      <c r="Q214" s="46">
        <f t="shared" ca="1" si="125"/>
        <v>0.95673475666343122</v>
      </c>
      <c r="R214" s="46">
        <f t="shared" ca="1" si="126"/>
        <v>0.99999999999999989</v>
      </c>
      <c r="T214" s="47">
        <f t="shared" ca="1" si="130"/>
        <v>0.94032793745279619</v>
      </c>
      <c r="U214" s="47"/>
      <c r="V214" s="16" t="str">
        <f t="shared" ca="1" si="127"/>
        <v>Draw</v>
      </c>
      <c r="W214" s="16">
        <f t="shared" ca="1" si="128"/>
        <v>1</v>
      </c>
      <c r="X214" s="16">
        <f t="shared" ca="1" si="129"/>
        <v>1</v>
      </c>
    </row>
    <row r="215" spans="1:24" x14ac:dyDescent="0.25">
      <c r="A215" s="16" t="s">
        <v>1</v>
      </c>
      <c r="B215" s="16" t="s">
        <v>3</v>
      </c>
      <c r="C215" s="16">
        <f>COUNTIF(A$2:A215, A215)+COUNTIF(B$2:B215, A215)</f>
        <v>22</v>
      </c>
      <c r="D215" s="16">
        <f>COUNTIF(B$2:B215, B215)+COUNTIF(A$2:A215, B215)</f>
        <v>22</v>
      </c>
      <c r="E215" s="46">
        <f ca="1">HLOOKUP(A215, Form!$C$1:$V$39, Fixtures!C215+1, FALSE)</f>
        <v>0.65894736842105261</v>
      </c>
      <c r="F215" s="46">
        <f ca="1">HLOOKUP(B215, Form!$C$1:$V$39, Fixtures!C215+1, FALSE)</f>
        <v>1.5789473684210527</v>
      </c>
      <c r="G215" s="46">
        <f t="shared" ca="1" si="116"/>
        <v>0.41733333333333333</v>
      </c>
      <c r="H215" s="46">
        <f t="shared" ca="1" si="117"/>
        <v>2.3961661341853038</v>
      </c>
      <c r="I215" s="46">
        <f t="shared" ca="1" si="118"/>
        <v>5.87428192761117</v>
      </c>
      <c r="J215" s="46">
        <f t="shared" ca="1" si="119"/>
        <v>0.93834626455651804</v>
      </c>
      <c r="K215" s="16">
        <f t="shared" ca="1" si="120"/>
        <v>0.47675813541182371</v>
      </c>
      <c r="L215" s="16">
        <f t="shared" ca="1" si="121"/>
        <v>0.14546973931683108</v>
      </c>
      <c r="M215" s="16">
        <f t="shared" ca="1" si="122"/>
        <v>0.51590369496174304</v>
      </c>
      <c r="N215" s="16">
        <f t="shared" ca="1" si="123"/>
        <v>0.67715895786897418</v>
      </c>
      <c r="O215" s="16"/>
      <c r="P215" s="46">
        <f t="shared" ca="1" si="124"/>
        <v>0.10867853491646823</v>
      </c>
      <c r="Q215" s="46">
        <f t="shared" ca="1" si="125"/>
        <v>0.49410342114878758</v>
      </c>
      <c r="R215" s="46">
        <f t="shared" ca="1" si="126"/>
        <v>1</v>
      </c>
      <c r="T215" s="47">
        <f t="shared" ca="1" si="130"/>
        <v>0.85915047228897157</v>
      </c>
      <c r="U215" s="47"/>
      <c r="V215" s="16" t="str">
        <f t="shared" ca="1" si="127"/>
        <v>Stoke City</v>
      </c>
      <c r="W215" s="16">
        <f t="shared" ca="1" si="128"/>
        <v>0</v>
      </c>
      <c r="X215" s="16">
        <f t="shared" ca="1" si="129"/>
        <v>3</v>
      </c>
    </row>
    <row r="216" spans="1:24" x14ac:dyDescent="0.25">
      <c r="A216" s="16" t="s">
        <v>19</v>
      </c>
      <c r="B216" s="16" t="s">
        <v>6</v>
      </c>
      <c r="C216" s="16">
        <f>COUNTIF(A$2:A216, A216)+COUNTIF(B$2:B216, A216)</f>
        <v>22</v>
      </c>
      <c r="D216" s="16">
        <f>COUNTIF(B$2:B216, B216)+COUNTIF(A$2:A216, B216)</f>
        <v>22</v>
      </c>
      <c r="E216" s="46">
        <f ca="1">HLOOKUP(A216, Form!$C$1:$V$39, Fixtures!C216+1, FALSE)</f>
        <v>2.2894736842105261</v>
      </c>
      <c r="F216" s="46">
        <f ca="1">HLOOKUP(B216, Form!$C$1:$V$39, Fixtures!C216+1, FALSE)</f>
        <v>1.5526315789473684</v>
      </c>
      <c r="G216" s="46">
        <f t="shared" ca="1" si="116"/>
        <v>1.4745762711864405</v>
      </c>
      <c r="H216" s="46">
        <f t="shared" ca="1" si="117"/>
        <v>0.67816091954022995</v>
      </c>
      <c r="I216" s="46">
        <f t="shared" ca="1" si="118"/>
        <v>0.51594558030810989</v>
      </c>
      <c r="J216" s="46">
        <f t="shared" ca="1" si="119"/>
        <v>1.921944019699023</v>
      </c>
      <c r="K216" s="16">
        <f t="shared" ca="1" si="120"/>
        <v>5.3465150301970814</v>
      </c>
      <c r="L216" s="16">
        <f t="shared" ca="1" si="121"/>
        <v>0.65965428640040891</v>
      </c>
      <c r="M216" s="16">
        <f t="shared" ca="1" si="122"/>
        <v>0.34223790505849794</v>
      </c>
      <c r="N216" s="16">
        <f t="shared" ca="1" si="123"/>
        <v>0.15756678984323566</v>
      </c>
      <c r="O216" s="16"/>
      <c r="P216" s="46">
        <f t="shared" ca="1" si="124"/>
        <v>0.56893283595041666</v>
      </c>
      <c r="Q216" s="46">
        <f t="shared" ca="1" si="125"/>
        <v>0.86410317882373167</v>
      </c>
      <c r="R216" s="46">
        <f t="shared" ca="1" si="126"/>
        <v>1.0000000000000002</v>
      </c>
      <c r="T216" s="47">
        <f t="shared" ca="1" si="130"/>
        <v>0.62911032707434511</v>
      </c>
      <c r="U216" s="47"/>
      <c r="V216" s="16" t="str">
        <f t="shared" ca="1" si="127"/>
        <v>Draw</v>
      </c>
      <c r="W216" s="16">
        <f t="shared" ca="1" si="128"/>
        <v>1</v>
      </c>
      <c r="X216" s="16">
        <f t="shared" ca="1" si="129"/>
        <v>1</v>
      </c>
    </row>
    <row r="217" spans="1:24" x14ac:dyDescent="0.25">
      <c r="A217" s="16" t="s">
        <v>8</v>
      </c>
      <c r="B217" s="16" t="s">
        <v>13</v>
      </c>
      <c r="C217" s="16">
        <f>COUNTIF(A$2:A217, A217)+COUNTIF(B$2:B217, A217)</f>
        <v>22</v>
      </c>
      <c r="D217" s="16">
        <f>COUNTIF(B$2:B217, B217)+COUNTIF(A$2:A217, B217)</f>
        <v>22</v>
      </c>
      <c r="E217" s="46">
        <f ca="1">HLOOKUP(A217, Form!$C$1:$V$39, Fixtures!C217+1, FALSE)</f>
        <v>0.78947368421052633</v>
      </c>
      <c r="F217" s="46">
        <f ca="1">HLOOKUP(B217, Form!$C$1:$V$39, Fixtures!C217+1, FALSE)</f>
        <v>1.5526315789473684</v>
      </c>
      <c r="G217" s="46">
        <f t="shared" ca="1" si="116"/>
        <v>0.50847457627118642</v>
      </c>
      <c r="H217" s="46">
        <f t="shared" ca="1" si="117"/>
        <v>1.9666666666666666</v>
      </c>
      <c r="I217" s="46">
        <f t="shared" ca="1" si="118"/>
        <v>4.0146236483447701</v>
      </c>
      <c r="J217" s="46">
        <f t="shared" ca="1" si="119"/>
        <v>1.1307838244338893</v>
      </c>
      <c r="K217" s="16">
        <f t="shared" ca="1" si="120"/>
        <v>0.69595094050788253</v>
      </c>
      <c r="L217" s="16">
        <f t="shared" ca="1" si="121"/>
        <v>0.19941675988587509</v>
      </c>
      <c r="M217" s="16">
        <f t="shared" ca="1" si="122"/>
        <v>0.46931086510649755</v>
      </c>
      <c r="N217" s="16">
        <f t="shared" ca="1" si="123"/>
        <v>0.58963969777364689</v>
      </c>
      <c r="O217" s="16"/>
      <c r="P217" s="46">
        <f t="shared" ca="1" si="124"/>
        <v>0.15847261469531548</v>
      </c>
      <c r="Q217" s="46">
        <f t="shared" ca="1" si="125"/>
        <v>0.5314248176140185</v>
      </c>
      <c r="R217" s="46">
        <f t="shared" ca="1" si="126"/>
        <v>1</v>
      </c>
      <c r="T217" s="47">
        <f t="shared" ca="1" si="130"/>
        <v>0.49045432535685307</v>
      </c>
      <c r="U217" s="47"/>
      <c r="V217" s="16" t="str">
        <f t="shared" ca="1" si="127"/>
        <v>Draw</v>
      </c>
      <c r="W217" s="16">
        <f t="shared" ca="1" si="128"/>
        <v>1</v>
      </c>
      <c r="X217" s="16">
        <f t="shared" ca="1" si="129"/>
        <v>1</v>
      </c>
    </row>
    <row r="218" spans="1:24" x14ac:dyDescent="0.25">
      <c r="A218" s="16" t="s">
        <v>2</v>
      </c>
      <c r="B218" s="16" t="s">
        <v>0</v>
      </c>
      <c r="C218" s="16">
        <f>COUNTIF(A$2:A218, A218)+COUNTIF(B$2:B218, A218)</f>
        <v>22</v>
      </c>
      <c r="D218" s="16">
        <f>COUNTIF(B$2:B218, B218)+COUNTIF(A$2:A218, B218)</f>
        <v>22</v>
      </c>
      <c r="E218" s="46">
        <f ca="1">HLOOKUP(A218, Form!$C$1:$V$39, Fixtures!C218+1, FALSE)</f>
        <v>0.60315789473684212</v>
      </c>
      <c r="F218" s="46">
        <f ca="1">HLOOKUP(B218, Form!$C$1:$V$39, Fixtures!C218+1, FALSE)</f>
        <v>1.5</v>
      </c>
      <c r="G218" s="46">
        <f t="shared" ca="1" si="116"/>
        <v>0.40210526315789474</v>
      </c>
      <c r="H218" s="46">
        <f t="shared" ca="1" si="117"/>
        <v>2.4869109947643979</v>
      </c>
      <c r="I218" s="46">
        <f t="shared" ca="1" si="118"/>
        <v>6.3104881708014879</v>
      </c>
      <c r="J218" s="46">
        <f t="shared" ca="1" si="119"/>
        <v>0.90597743584427759</v>
      </c>
      <c r="K218" s="16">
        <f t="shared" ca="1" si="120"/>
        <v>0.44400070676916076</v>
      </c>
      <c r="L218" s="16">
        <f t="shared" ca="1" si="121"/>
        <v>0.13678977061943109</v>
      </c>
      <c r="M218" s="16">
        <f t="shared" ca="1" si="122"/>
        <v>0.52466518291022524</v>
      </c>
      <c r="N218" s="16">
        <f t="shared" ca="1" si="123"/>
        <v>0.69252043666752927</v>
      </c>
      <c r="O218" s="16"/>
      <c r="P218" s="46">
        <f t="shared" ca="1" si="124"/>
        <v>0.10102825473032399</v>
      </c>
      <c r="Q218" s="46">
        <f t="shared" ca="1" si="125"/>
        <v>0.48852804734754124</v>
      </c>
      <c r="R218" s="46">
        <f t="shared" ca="1" si="126"/>
        <v>1</v>
      </c>
      <c r="T218" s="47">
        <f t="shared" ca="1" si="130"/>
        <v>0.5934657745192754</v>
      </c>
      <c r="U218" s="47"/>
      <c r="V218" s="16" t="str">
        <f t="shared" ca="1" si="127"/>
        <v>Manchester United</v>
      </c>
      <c r="W218" s="16">
        <f t="shared" ca="1" si="128"/>
        <v>0</v>
      </c>
      <c r="X218" s="16">
        <f t="shared" ca="1" si="129"/>
        <v>3</v>
      </c>
    </row>
    <row r="219" spans="1:24" x14ac:dyDescent="0.25">
      <c r="A219" s="16" t="s">
        <v>14</v>
      </c>
      <c r="B219" s="16" t="s">
        <v>11</v>
      </c>
      <c r="C219" s="16">
        <f>COUNTIF(A$2:A219, A219)+COUNTIF(B$2:B219, A219)</f>
        <v>22</v>
      </c>
      <c r="D219" s="16">
        <f>COUNTIF(B$2:B219, B219)+COUNTIF(A$2:A219, B219)</f>
        <v>22</v>
      </c>
      <c r="E219" s="46">
        <f ca="1">HLOOKUP(A219, Form!$C$1:$V$39, Fixtures!C219+1, FALSE)</f>
        <v>1.3947368421052631</v>
      </c>
      <c r="F219" s="46">
        <f ca="1">HLOOKUP(B219, Form!$C$1:$V$39, Fixtures!C219+1, FALSE)</f>
        <v>1.8947368421052631</v>
      </c>
      <c r="G219" s="46">
        <f t="shared" ca="1" si="116"/>
        <v>0.73611111111111105</v>
      </c>
      <c r="H219" s="46">
        <f t="shared" ca="1" si="117"/>
        <v>1.3584905660377358</v>
      </c>
      <c r="I219" s="46">
        <f t="shared" ca="1" si="118"/>
        <v>1.9680031526568236</v>
      </c>
      <c r="J219" s="46">
        <f t="shared" ca="1" si="119"/>
        <v>1.60368931588449</v>
      </c>
      <c r="K219" s="16">
        <f t="shared" ca="1" si="120"/>
        <v>1.4134146394373339</v>
      </c>
      <c r="L219" s="16">
        <f t="shared" ca="1" si="121"/>
        <v>0.33692686583059883</v>
      </c>
      <c r="M219" s="16">
        <f t="shared" ca="1" si="122"/>
        <v>0.38407040114165597</v>
      </c>
      <c r="N219" s="16">
        <f t="shared" ca="1" si="123"/>
        <v>0.41435068125431657</v>
      </c>
      <c r="O219" s="16"/>
      <c r="P219" s="46">
        <f t="shared" ca="1" si="124"/>
        <v>0.29676088846320908</v>
      </c>
      <c r="Q219" s="46">
        <f t="shared" ca="1" si="125"/>
        <v>0.6350452018682573</v>
      </c>
      <c r="R219" s="46">
        <f t="shared" ca="1" si="126"/>
        <v>1</v>
      </c>
      <c r="T219" s="47">
        <f t="shared" ca="1" si="130"/>
        <v>0.13090353528702425</v>
      </c>
      <c r="U219" s="47"/>
      <c r="V219" s="16" t="str">
        <f t="shared" ca="1" si="127"/>
        <v>Swansea City</v>
      </c>
      <c r="W219" s="16">
        <f t="shared" ca="1" si="128"/>
        <v>3</v>
      </c>
      <c r="X219" s="16">
        <f t="shared" ca="1" si="129"/>
        <v>0</v>
      </c>
    </row>
    <row r="220" spans="1:24" x14ac:dyDescent="0.25">
      <c r="A220" s="16" t="s">
        <v>18</v>
      </c>
      <c r="B220" s="16" t="s">
        <v>17</v>
      </c>
      <c r="C220" s="16">
        <f>COUNTIF(A$2:A220, A220)+COUNTIF(B$2:B220, A220)</f>
        <v>22</v>
      </c>
      <c r="D220" s="16">
        <f>COUNTIF(B$2:B220, B220)+COUNTIF(A$2:A220, B220)</f>
        <v>22</v>
      </c>
      <c r="E220" s="46">
        <f ca="1">HLOOKUP(A220, Form!$C$1:$V$39, Fixtures!C220+1, FALSE)</f>
        <v>1.7894736842105263</v>
      </c>
      <c r="F220" s="46">
        <f ca="1">HLOOKUP(B220, Form!$C$1:$V$39, Fixtures!C220+1, FALSE)</f>
        <v>1.1578947368421053</v>
      </c>
      <c r="G220" s="46">
        <f t="shared" ca="1" si="116"/>
        <v>1.5454545454545454</v>
      </c>
      <c r="H220" s="46">
        <f t="shared" ca="1" si="117"/>
        <v>0.6470588235294118</v>
      </c>
      <c r="I220" s="46">
        <f t="shared" ca="1" si="118"/>
        <v>0.4713183001793198</v>
      </c>
      <c r="J220" s="46">
        <f t="shared" ca="1" si="119"/>
        <v>1.8942641249183854</v>
      </c>
      <c r="K220" s="16">
        <f t="shared" ca="1" si="120"/>
        <v>5.849459224690575</v>
      </c>
      <c r="L220" s="16">
        <f t="shared" ca="1" si="121"/>
        <v>0.67966258550452552</v>
      </c>
      <c r="M220" s="16">
        <f t="shared" ca="1" si="122"/>
        <v>0.34551096819064453</v>
      </c>
      <c r="N220" s="16">
        <f t="shared" ca="1" si="123"/>
        <v>0.14599692723116767</v>
      </c>
      <c r="O220" s="16"/>
      <c r="P220" s="46">
        <f t="shared" ca="1" si="124"/>
        <v>0.58032762656974257</v>
      </c>
      <c r="Q220" s="46">
        <f t="shared" ca="1" si="125"/>
        <v>0.87534101174092838</v>
      </c>
      <c r="R220" s="46">
        <f t="shared" ca="1" si="126"/>
        <v>1</v>
      </c>
      <c r="T220" s="47">
        <f t="shared" ca="1" si="130"/>
        <v>8.7070046042956206E-2</v>
      </c>
      <c r="U220" s="47"/>
      <c r="V220" s="16" t="str">
        <f t="shared" ca="1" si="127"/>
        <v>Tottenham Hotspur</v>
      </c>
      <c r="W220" s="16">
        <f t="shared" ca="1" si="128"/>
        <v>3</v>
      </c>
      <c r="X220" s="16">
        <f t="shared" ca="1" si="129"/>
        <v>0</v>
      </c>
    </row>
    <row r="221" spans="1:24" x14ac:dyDescent="0.25">
      <c r="A221" s="16" t="s">
        <v>5</v>
      </c>
      <c r="B221" s="16" t="s">
        <v>16</v>
      </c>
      <c r="C221" s="16">
        <f>COUNTIF(A$2:A221, A221)+COUNTIF(B$2:B221, A221)</f>
        <v>22</v>
      </c>
      <c r="D221" s="16">
        <f>COUNTIF(B$2:B221, B221)+COUNTIF(A$2:A221, B221)</f>
        <v>22</v>
      </c>
      <c r="E221" s="46">
        <f ca="1">HLOOKUP(A221, Form!$C$1:$V$39, Fixtures!C221+1, FALSE)</f>
        <v>1.2894736842105263</v>
      </c>
      <c r="F221" s="46">
        <f ca="1">HLOOKUP(B221, Form!$C$1:$V$39, Fixtures!C221+1, FALSE)</f>
        <v>0.89473684210526316</v>
      </c>
      <c r="G221" s="46">
        <f t="shared" ca="1" si="116"/>
        <v>1.4411764705882353</v>
      </c>
      <c r="H221" s="46">
        <f t="shared" ca="1" si="117"/>
        <v>0.69387755102040816</v>
      </c>
      <c r="I221" s="46">
        <f t="shared" ca="1" si="118"/>
        <v>0.53923453283242329</v>
      </c>
      <c r="J221" s="46">
        <f t="shared" ca="1" si="119"/>
        <v>1.9355986385137733</v>
      </c>
      <c r="K221" s="16">
        <f t="shared" ca="1" si="120"/>
        <v>5.1170114964138778</v>
      </c>
      <c r="L221" s="16">
        <f t="shared" ca="1" si="121"/>
        <v>0.64967357388990576</v>
      </c>
      <c r="M221" s="16">
        <f t="shared" ca="1" si="122"/>
        <v>0.34064602254560156</v>
      </c>
      <c r="N221" s="16">
        <f t="shared" ca="1" si="123"/>
        <v>0.16347852224673012</v>
      </c>
      <c r="O221" s="16"/>
      <c r="P221" s="46">
        <f t="shared" ca="1" si="124"/>
        <v>0.56307387173754753</v>
      </c>
      <c r="Q221" s="46">
        <f t="shared" ca="1" si="125"/>
        <v>0.85831271554382471</v>
      </c>
      <c r="R221" s="46">
        <f t="shared" ca="1" si="126"/>
        <v>1</v>
      </c>
      <c r="T221" s="47">
        <f t="shared" ca="1" si="130"/>
        <v>0.8313700751598142</v>
      </c>
      <c r="U221" s="47"/>
      <c r="V221" s="16" t="str">
        <f t="shared" ca="1" si="127"/>
        <v>Draw</v>
      </c>
      <c r="W221" s="16">
        <f t="shared" ca="1" si="128"/>
        <v>1</v>
      </c>
      <c r="X221" s="16">
        <f t="shared" ca="1" si="129"/>
        <v>1</v>
      </c>
    </row>
    <row r="222" spans="1:24" x14ac:dyDescent="0.25">
      <c r="A222" s="16" t="s">
        <v>6</v>
      </c>
      <c r="B222" s="16" t="s">
        <v>10</v>
      </c>
      <c r="C222" s="16">
        <f>COUNTIF(A$2:A222, A222)+COUNTIF(B$2:B222, A222)</f>
        <v>23</v>
      </c>
      <c r="D222" s="16">
        <f>COUNTIF(B$2:B222, B222)+COUNTIF(A$2:A222, B222)</f>
        <v>23</v>
      </c>
      <c r="E222" s="46">
        <f ca="1">HLOOKUP(A222, Form!$C$1:$V$39, Fixtures!C222+1, FALSE)</f>
        <v>1.5</v>
      </c>
      <c r="F222" s="46">
        <f ca="1">HLOOKUP(B222, Form!$C$1:$V$39, Fixtures!C222+1, FALSE)</f>
        <v>1</v>
      </c>
      <c r="G222" s="46">
        <f t="shared" ca="1" si="116"/>
        <v>1.5</v>
      </c>
      <c r="H222" s="46">
        <f t="shared" ca="1" si="117"/>
        <v>0.66666666666666663</v>
      </c>
      <c r="I222" s="46">
        <f t="shared" ca="1" si="118"/>
        <v>0.49922671054137779</v>
      </c>
      <c r="J222" s="46">
        <f t="shared" ca="1" si="119"/>
        <v>1.9118187309546939</v>
      </c>
      <c r="K222" s="16">
        <f t="shared" ca="1" si="120"/>
        <v>5.5244339646337712</v>
      </c>
      <c r="L222" s="16">
        <f t="shared" ca="1" si="121"/>
        <v>0.66701052814013384</v>
      </c>
      <c r="M222" s="16">
        <f t="shared" ca="1" si="122"/>
        <v>0.34342797144935305</v>
      </c>
      <c r="N222" s="16">
        <f t="shared" ca="1" si="123"/>
        <v>0.15327000095649398</v>
      </c>
      <c r="O222" s="16"/>
      <c r="P222" s="46">
        <f t="shared" ca="1" si="124"/>
        <v>0.5731766398777618</v>
      </c>
      <c r="Q222" s="46">
        <f t="shared" ca="1" si="125"/>
        <v>0.86829175787185209</v>
      </c>
      <c r="R222" s="46">
        <f t="shared" ca="1" si="126"/>
        <v>1</v>
      </c>
      <c r="T222" s="47">
        <f t="shared" ca="1" si="130"/>
        <v>0.106376415711532</v>
      </c>
      <c r="U222" s="47"/>
      <c r="V222" s="16" t="str">
        <f t="shared" ca="1" si="127"/>
        <v>Arsenal</v>
      </c>
      <c r="W222" s="16">
        <f t="shared" ca="1" si="128"/>
        <v>3</v>
      </c>
      <c r="X222" s="16">
        <f t="shared" ca="1" si="129"/>
        <v>0</v>
      </c>
    </row>
    <row r="223" spans="1:24" x14ac:dyDescent="0.25">
      <c r="A223" s="16" t="s">
        <v>11</v>
      </c>
      <c r="B223" s="16" t="s">
        <v>19</v>
      </c>
      <c r="C223" s="16">
        <f>COUNTIF(A$2:A223, A223)+COUNTIF(B$2:B223, A223)</f>
        <v>23</v>
      </c>
      <c r="D223" s="16">
        <f>COUNTIF(B$2:B223, B223)+COUNTIF(A$2:A223, B223)</f>
        <v>23</v>
      </c>
      <c r="E223" s="46">
        <f ca="1">HLOOKUP(A223, Form!$C$1:$V$39, Fixtures!C223+1, FALSE)</f>
        <v>1.8157894736842106</v>
      </c>
      <c r="F223" s="46">
        <f ca="1">HLOOKUP(B223, Form!$C$1:$V$39, Fixtures!C223+1, FALSE)</f>
        <v>2.236842105263158</v>
      </c>
      <c r="G223" s="46">
        <f t="shared" ca="1" si="116"/>
        <v>0.81176470588235294</v>
      </c>
      <c r="H223" s="46">
        <f t="shared" ca="1" si="117"/>
        <v>1.2318840579710144</v>
      </c>
      <c r="I223" s="46">
        <f t="shared" ca="1" si="118"/>
        <v>1.6298729117989168</v>
      </c>
      <c r="J223" s="46">
        <f t="shared" ca="1" si="119"/>
        <v>1.7589146334768864</v>
      </c>
      <c r="K223" s="16">
        <f t="shared" ca="1" si="120"/>
        <v>1.7046365321974326</v>
      </c>
      <c r="L223" s="16">
        <f t="shared" ca="1" si="121"/>
        <v>0.38024651134794496</v>
      </c>
      <c r="M223" s="16">
        <f t="shared" ca="1" si="122"/>
        <v>0.36246137806002465</v>
      </c>
      <c r="N223" s="16">
        <f t="shared" ca="1" si="123"/>
        <v>0.36973544803357783</v>
      </c>
      <c r="O223" s="16"/>
      <c r="P223" s="46">
        <f t="shared" ca="1" si="124"/>
        <v>0.34181202632976776</v>
      </c>
      <c r="Q223" s="46">
        <f t="shared" ca="1" si="125"/>
        <v>0.66763660171320383</v>
      </c>
      <c r="R223" s="46">
        <f t="shared" ca="1" si="126"/>
        <v>1</v>
      </c>
      <c r="T223" s="47">
        <f t="shared" ca="1" si="130"/>
        <v>0.63582315194738326</v>
      </c>
      <c r="U223" s="47"/>
      <c r="V223" s="16" t="str">
        <f t="shared" ca="1" si="127"/>
        <v>Draw</v>
      </c>
      <c r="W223" s="16">
        <f t="shared" ca="1" si="128"/>
        <v>1</v>
      </c>
      <c r="X223" s="16">
        <f t="shared" ca="1" si="129"/>
        <v>1</v>
      </c>
    </row>
    <row r="224" spans="1:24" x14ac:dyDescent="0.25">
      <c r="A224" s="16" t="s">
        <v>12</v>
      </c>
      <c r="B224" s="16" t="s">
        <v>15</v>
      </c>
      <c r="C224" s="16">
        <f>COUNTIF(A$2:A224, A224)+COUNTIF(B$2:B224, A224)</f>
        <v>23</v>
      </c>
      <c r="D224" s="16">
        <f>COUNTIF(B$2:B224, B224)+COUNTIF(A$2:A224, B224)</f>
        <v>23</v>
      </c>
      <c r="E224" s="46">
        <f ca="1">HLOOKUP(A224, Form!$C$1:$V$39, Fixtures!C224+1, FALSE)</f>
        <v>1.7105263157894737</v>
      </c>
      <c r="F224" s="46">
        <f ca="1">HLOOKUP(B224, Form!$C$1:$V$39, Fixtures!C224+1, FALSE)</f>
        <v>1.9736842105263157</v>
      </c>
      <c r="G224" s="46">
        <f t="shared" ca="1" si="116"/>
        <v>0.8666666666666667</v>
      </c>
      <c r="H224" s="46">
        <f t="shared" ca="1" si="117"/>
        <v>1.1538461538461537</v>
      </c>
      <c r="I224" s="46">
        <f t="shared" ca="1" si="118"/>
        <v>1.4367615140879519</v>
      </c>
      <c r="J224" s="46">
        <f t="shared" ca="1" si="119"/>
        <v>1.8710544711381325</v>
      </c>
      <c r="K224" s="16">
        <f t="shared" ca="1" si="120"/>
        <v>1.9322342864495636</v>
      </c>
      <c r="L224" s="16">
        <f t="shared" ca="1" si="121"/>
        <v>0.41038074272700709</v>
      </c>
      <c r="M224" s="16">
        <f t="shared" ca="1" si="122"/>
        <v>0.34830408480671693</v>
      </c>
      <c r="N224" s="16">
        <f t="shared" ca="1" si="123"/>
        <v>0.34103686892319562</v>
      </c>
      <c r="O224" s="16"/>
      <c r="P224" s="46">
        <f t="shared" ca="1" si="124"/>
        <v>0.37316781513829422</v>
      </c>
      <c r="Q224" s="46">
        <f t="shared" ca="1" si="125"/>
        <v>0.68988802346816724</v>
      </c>
      <c r="R224" s="46">
        <f t="shared" ca="1" si="126"/>
        <v>1</v>
      </c>
      <c r="T224" s="47">
        <f t="shared" ca="1" si="130"/>
        <v>0.46351516105987201</v>
      </c>
      <c r="U224" s="47"/>
      <c r="V224" s="16" t="str">
        <f t="shared" ca="1" si="127"/>
        <v>Draw</v>
      </c>
      <c r="W224" s="16">
        <f t="shared" ca="1" si="128"/>
        <v>1</v>
      </c>
      <c r="X224" s="16">
        <f t="shared" ca="1" si="129"/>
        <v>1</v>
      </c>
    </row>
    <row r="225" spans="1:24" x14ac:dyDescent="0.25">
      <c r="A225" s="16" t="s">
        <v>16</v>
      </c>
      <c r="B225" s="16" t="s">
        <v>8</v>
      </c>
      <c r="C225" s="16">
        <f>COUNTIF(A$2:A225, A225)+COUNTIF(B$2:B225, A225)</f>
        <v>23</v>
      </c>
      <c r="D225" s="16">
        <f>COUNTIF(B$2:B225, B225)+COUNTIF(A$2:A225, B225)</f>
        <v>23</v>
      </c>
      <c r="E225" s="46">
        <f ca="1">HLOOKUP(A225, Form!$C$1:$V$39, Fixtures!C225+1, FALSE)</f>
        <v>0.92105263157894735</v>
      </c>
      <c r="F225" s="46">
        <f ca="1">HLOOKUP(B225, Form!$C$1:$V$39, Fixtures!C225+1, FALSE)</f>
        <v>0.73684210526315785</v>
      </c>
      <c r="G225" s="46">
        <f t="shared" ca="1" si="116"/>
        <v>1.25</v>
      </c>
      <c r="H225" s="46">
        <f t="shared" ca="1" si="117"/>
        <v>0.79999999999999993</v>
      </c>
      <c r="I225" s="46">
        <f t="shared" ca="1" si="118"/>
        <v>0.70938185372311369</v>
      </c>
      <c r="J225" s="46">
        <f t="shared" ca="1" si="119"/>
        <v>2.0226172987896676</v>
      </c>
      <c r="K225" s="16">
        <f t="shared" ca="1" si="120"/>
        <v>3.8963297140211828</v>
      </c>
      <c r="L225" s="16">
        <f t="shared" ca="1" si="121"/>
        <v>0.58500679518853749</v>
      </c>
      <c r="M225" s="16">
        <f t="shared" ca="1" si="122"/>
        <v>0.33083910437501474</v>
      </c>
      <c r="N225" s="16">
        <f t="shared" ca="1" si="123"/>
        <v>0.20423461212924227</v>
      </c>
      <c r="O225" s="16"/>
      <c r="P225" s="46">
        <f t="shared" ca="1" si="124"/>
        <v>0.52228995066114303</v>
      </c>
      <c r="Q225" s="46">
        <f t="shared" ca="1" si="125"/>
        <v>0.81766077527714554</v>
      </c>
      <c r="R225" s="46">
        <f t="shared" ca="1" si="126"/>
        <v>1</v>
      </c>
      <c r="T225" s="47">
        <f t="shared" ca="1" si="130"/>
        <v>0.69439530228649804</v>
      </c>
      <c r="U225" s="47"/>
      <c r="V225" s="16" t="str">
        <f t="shared" ca="1" si="127"/>
        <v>Draw</v>
      </c>
      <c r="W225" s="16">
        <f t="shared" ca="1" si="128"/>
        <v>1</v>
      </c>
      <c r="X225" s="16">
        <f t="shared" ca="1" si="129"/>
        <v>1</v>
      </c>
    </row>
    <row r="226" spans="1:24" x14ac:dyDescent="0.25">
      <c r="A226" s="16" t="s">
        <v>7</v>
      </c>
      <c r="B226" s="16" t="s">
        <v>5</v>
      </c>
      <c r="C226" s="16">
        <f>COUNTIF(A$2:A226, A226)+COUNTIF(B$2:B226, A226)</f>
        <v>23</v>
      </c>
      <c r="D226" s="16">
        <f>COUNTIF(B$2:B226, B226)+COUNTIF(A$2:A226, B226)</f>
        <v>23</v>
      </c>
      <c r="E226" s="46">
        <f ca="1">HLOOKUP(A226, Form!$C$1:$V$39, Fixtures!C226+1, FALSE)</f>
        <v>2.1578947368421053</v>
      </c>
      <c r="F226" s="46">
        <f ca="1">HLOOKUP(B226, Form!$C$1:$V$39, Fixtures!C226+1, FALSE)</f>
        <v>1.3157894736842106</v>
      </c>
      <c r="G226" s="46">
        <f t="shared" ca="1" si="116"/>
        <v>1.64</v>
      </c>
      <c r="H226" s="46">
        <f t="shared" ca="1" si="117"/>
        <v>0.6097560975609756</v>
      </c>
      <c r="I226" s="46">
        <f t="shared" ca="1" si="118"/>
        <v>0.42036018522163232</v>
      </c>
      <c r="J226" s="46">
        <f t="shared" ca="1" si="119"/>
        <v>1.8598253469496939</v>
      </c>
      <c r="K226" s="16">
        <f t="shared" ca="1" si="120"/>
        <v>6.5538876859020858</v>
      </c>
      <c r="L226" s="16">
        <f t="shared" ca="1" si="121"/>
        <v>0.70404676954807799</v>
      </c>
      <c r="M226" s="16">
        <f t="shared" ca="1" si="122"/>
        <v>0.34967170322712393</v>
      </c>
      <c r="N226" s="16">
        <f t="shared" ca="1" si="123"/>
        <v>0.1323821642021912</v>
      </c>
      <c r="O226" s="16"/>
      <c r="P226" s="46">
        <f t="shared" ca="1" si="124"/>
        <v>0.59358097247316199</v>
      </c>
      <c r="Q226" s="46">
        <f t="shared" ca="1" si="125"/>
        <v>0.8883887588665762</v>
      </c>
      <c r="R226" s="46">
        <f t="shared" ca="1" si="126"/>
        <v>0.99999999999999978</v>
      </c>
      <c r="T226" s="47">
        <f t="shared" ca="1" si="130"/>
        <v>0.85048625017476198</v>
      </c>
      <c r="U226" s="47"/>
      <c r="V226" s="16" t="str">
        <f t="shared" ca="1" si="127"/>
        <v>Draw</v>
      </c>
      <c r="W226" s="16">
        <f t="shared" ca="1" si="128"/>
        <v>1</v>
      </c>
      <c r="X226" s="16">
        <f t="shared" ca="1" si="129"/>
        <v>1</v>
      </c>
    </row>
    <row r="227" spans="1:24" x14ac:dyDescent="0.25">
      <c r="A227" s="16" t="s">
        <v>0</v>
      </c>
      <c r="B227" s="16" t="s">
        <v>1</v>
      </c>
      <c r="C227" s="16">
        <f>COUNTIF(A$2:A227, A227)+COUNTIF(B$2:B227, A227)</f>
        <v>23</v>
      </c>
      <c r="D227" s="16">
        <f>COUNTIF(B$2:B227, B227)+COUNTIF(A$2:A227, B227)</f>
        <v>23</v>
      </c>
      <c r="E227" s="46">
        <f ca="1">HLOOKUP(A227, Form!$C$1:$V$39, Fixtures!C227+1, FALSE)</f>
        <v>1.5789473684210527</v>
      </c>
      <c r="F227" s="46">
        <f ca="1">HLOOKUP(B227, Form!$C$1:$V$39, Fixtures!C227+1, FALSE)</f>
        <v>0.64868421052631575</v>
      </c>
      <c r="G227" s="46">
        <f t="shared" ca="1" si="116"/>
        <v>2.4340770791075053</v>
      </c>
      <c r="H227" s="46">
        <f t="shared" ca="1" si="117"/>
        <v>0.41083333333333333</v>
      </c>
      <c r="I227" s="46">
        <f t="shared" ca="1" si="118"/>
        <v>0.19640811257973703</v>
      </c>
      <c r="J227" s="46">
        <f t="shared" ca="1" si="119"/>
        <v>1.6461962360045395</v>
      </c>
      <c r="K227" s="16">
        <f t="shared" ca="1" si="120"/>
        <v>13.960573560804884</v>
      </c>
      <c r="L227" s="16">
        <f t="shared" ca="1" si="121"/>
        <v>0.83583518824840219</v>
      </c>
      <c r="M227" s="16">
        <f t="shared" ca="1" si="122"/>
        <v>0.3779009229904613</v>
      </c>
      <c r="N227" s="16">
        <f t="shared" ca="1" si="123"/>
        <v>6.6842357075125383E-2</v>
      </c>
      <c r="O227" s="16"/>
      <c r="P227" s="46">
        <f t="shared" ca="1" si="124"/>
        <v>0.65270126659935479</v>
      </c>
      <c r="Q227" s="46">
        <f t="shared" ca="1" si="125"/>
        <v>0.94780299784117883</v>
      </c>
      <c r="R227" s="46">
        <f t="shared" ca="1" si="126"/>
        <v>1.0000000000000002</v>
      </c>
      <c r="T227" s="47">
        <f t="shared" ca="1" si="130"/>
        <v>0.55603764275447931</v>
      </c>
      <c r="U227" s="47"/>
      <c r="V227" s="16" t="str">
        <f t="shared" ca="1" si="127"/>
        <v>Manchester United</v>
      </c>
      <c r="W227" s="16">
        <f t="shared" ca="1" si="128"/>
        <v>3</v>
      </c>
      <c r="X227" s="16">
        <f t="shared" ca="1" si="129"/>
        <v>0</v>
      </c>
    </row>
    <row r="228" spans="1:24" x14ac:dyDescent="0.25">
      <c r="A228" s="16" t="s">
        <v>13</v>
      </c>
      <c r="B228" s="16" t="s">
        <v>14</v>
      </c>
      <c r="C228" s="16">
        <f>COUNTIF(A$2:A228, A228)+COUNTIF(B$2:B228, A228)</f>
        <v>23</v>
      </c>
      <c r="D228" s="16">
        <f>COUNTIF(B$2:B228, B228)+COUNTIF(A$2:A228, B228)</f>
        <v>23</v>
      </c>
      <c r="E228" s="46">
        <f ca="1">HLOOKUP(A228, Form!$C$1:$V$39, Fixtures!C228+1, FALSE)</f>
        <v>1.5526315789473684</v>
      </c>
      <c r="F228" s="46">
        <f ca="1">HLOOKUP(B228, Form!$C$1:$V$39, Fixtures!C228+1, FALSE)</f>
        <v>1.4736842105263157</v>
      </c>
      <c r="G228" s="46">
        <f t="shared" ca="1" si="116"/>
        <v>1.0535714285714286</v>
      </c>
      <c r="H228" s="46">
        <f t="shared" ca="1" si="117"/>
        <v>0.94915254237288138</v>
      </c>
      <c r="I228" s="46">
        <f t="shared" ca="1" si="118"/>
        <v>0.98617087349830068</v>
      </c>
      <c r="J228" s="46">
        <f t="shared" ca="1" si="119"/>
        <v>2.1323364956385196</v>
      </c>
      <c r="K228" s="16">
        <f t="shared" ca="1" si="120"/>
        <v>2.8085008274392362</v>
      </c>
      <c r="L228" s="16">
        <f t="shared" ca="1" si="121"/>
        <v>0.50348135366554381</v>
      </c>
      <c r="M228" s="16">
        <f t="shared" ca="1" si="122"/>
        <v>0.31925050242603398</v>
      </c>
      <c r="N228" s="16">
        <f t="shared" ca="1" si="123"/>
        <v>0.26257050879318861</v>
      </c>
      <c r="O228" s="16"/>
      <c r="P228" s="46">
        <f t="shared" ca="1" si="124"/>
        <v>0.46390883311030257</v>
      </c>
      <c r="Q228" s="46">
        <f t="shared" ca="1" si="125"/>
        <v>0.75806695231787558</v>
      </c>
      <c r="R228" s="46">
        <f t="shared" ca="1" si="126"/>
        <v>1</v>
      </c>
      <c r="T228" s="47">
        <f t="shared" ca="1" si="130"/>
        <v>0.14766748478733938</v>
      </c>
      <c r="U228" s="47"/>
      <c r="V228" s="16" t="str">
        <f t="shared" ca="1" si="127"/>
        <v>Southampton</v>
      </c>
      <c r="W228" s="16">
        <f t="shared" ca="1" si="128"/>
        <v>3</v>
      </c>
      <c r="X228" s="16">
        <f t="shared" ca="1" si="129"/>
        <v>0</v>
      </c>
    </row>
    <row r="229" spans="1:24" x14ac:dyDescent="0.25">
      <c r="A229" s="16" t="s">
        <v>3</v>
      </c>
      <c r="B229" s="16" t="s">
        <v>2</v>
      </c>
      <c r="C229" s="16">
        <f>COUNTIF(A$2:A229, A229)+COUNTIF(B$2:B229, A229)</f>
        <v>23</v>
      </c>
      <c r="D229" s="16">
        <f>COUNTIF(B$2:B229, B229)+COUNTIF(A$2:A229, B229)</f>
        <v>23</v>
      </c>
      <c r="E229" s="46">
        <f ca="1">HLOOKUP(A229, Form!$C$1:$V$39, Fixtures!C229+1, FALSE)</f>
        <v>1.6578947368421053</v>
      </c>
      <c r="F229" s="46">
        <f ca="1">HLOOKUP(B229, Form!$C$1:$V$39, Fixtures!C229+1, FALSE)</f>
        <v>0.57236842105263153</v>
      </c>
      <c r="G229" s="46">
        <f t="shared" ca="1" si="116"/>
        <v>2.8965517241379315</v>
      </c>
      <c r="H229" s="46">
        <f t="shared" ca="1" si="117"/>
        <v>0.34523809523809518</v>
      </c>
      <c r="I229" s="46">
        <f t="shared" ca="1" si="118"/>
        <v>0.14046897960318061</v>
      </c>
      <c r="J229" s="46">
        <f t="shared" ca="1" si="119"/>
        <v>1.5600466788873375</v>
      </c>
      <c r="K229" s="16">
        <f t="shared" ca="1" si="120"/>
        <v>19.479405234708945</v>
      </c>
      <c r="L229" s="16">
        <f t="shared" ca="1" si="121"/>
        <v>0.87683226627342736</v>
      </c>
      <c r="M229" s="16">
        <f t="shared" ca="1" si="122"/>
        <v>0.39061787749691579</v>
      </c>
      <c r="N229" s="16">
        <f t="shared" ca="1" si="123"/>
        <v>4.8829543072138541E-2</v>
      </c>
      <c r="O229" s="16"/>
      <c r="P229" s="46">
        <f t="shared" ca="1" si="124"/>
        <v>0.66614434229915853</v>
      </c>
      <c r="Q229" s="46">
        <f t="shared" ca="1" si="125"/>
        <v>0.96290336806057386</v>
      </c>
      <c r="R229" s="46">
        <f t="shared" ca="1" si="126"/>
        <v>0.99999999999999989</v>
      </c>
      <c r="T229" s="47">
        <f t="shared" ca="1" si="130"/>
        <v>5.5128500736490782E-2</v>
      </c>
      <c r="U229" s="47"/>
      <c r="V229" s="16" t="str">
        <f t="shared" ca="1" si="127"/>
        <v>Stoke City</v>
      </c>
      <c r="W229" s="16">
        <f t="shared" ca="1" si="128"/>
        <v>3</v>
      </c>
      <c r="X229" s="16">
        <f t="shared" ca="1" si="129"/>
        <v>0</v>
      </c>
    </row>
    <row r="230" spans="1:24" x14ac:dyDescent="0.25">
      <c r="A230" s="16" t="s">
        <v>17</v>
      </c>
      <c r="B230" s="16" t="s">
        <v>9</v>
      </c>
      <c r="C230" s="16">
        <f>COUNTIF(A$2:A230, A230)+COUNTIF(B$2:B230, A230)</f>
        <v>23</v>
      </c>
      <c r="D230" s="16">
        <f>COUNTIF(B$2:B230, B230)+COUNTIF(A$2:A230, B230)</f>
        <v>23</v>
      </c>
      <c r="E230" s="46">
        <f ca="1">HLOOKUP(A230, Form!$C$1:$V$39, Fixtures!C230+1, FALSE)</f>
        <v>1.131578947368421</v>
      </c>
      <c r="F230" s="46">
        <f ca="1">HLOOKUP(B230, Form!$C$1:$V$39, Fixtures!C230+1, FALSE)</f>
        <v>0.92789473684210522</v>
      </c>
      <c r="G230" s="46">
        <f t="shared" ca="1" si="116"/>
        <v>1.2195121951219512</v>
      </c>
      <c r="H230" s="46">
        <f t="shared" ca="1" si="117"/>
        <v>0.82</v>
      </c>
      <c r="I230" s="46">
        <f t="shared" ca="1" si="118"/>
        <v>0.74395208190766371</v>
      </c>
      <c r="J230" s="46">
        <f t="shared" ca="1" si="119"/>
        <v>2.0381089292991743</v>
      </c>
      <c r="K230" s="16">
        <f t="shared" ca="1" si="120"/>
        <v>3.7163747291584128</v>
      </c>
      <c r="L230" s="16">
        <f t="shared" ca="1" si="121"/>
        <v>0.57341025041589799</v>
      </c>
      <c r="M230" s="16">
        <f t="shared" ca="1" si="122"/>
        <v>0.32915212168863156</v>
      </c>
      <c r="N230" s="16">
        <f t="shared" ca="1" si="123"/>
        <v>0.21202725767688085</v>
      </c>
      <c r="O230" s="16"/>
      <c r="P230" s="46">
        <f t="shared" ca="1" si="124"/>
        <v>0.51445862682963706</v>
      </c>
      <c r="Q230" s="46">
        <f t="shared" ca="1" si="125"/>
        <v>0.80977101166959264</v>
      </c>
      <c r="R230" s="46">
        <f t="shared" ca="1" si="126"/>
        <v>0.99999999999999989</v>
      </c>
      <c r="T230" s="47">
        <f t="shared" ca="1" si="130"/>
        <v>0.88582340127642756</v>
      </c>
      <c r="U230" s="47"/>
      <c r="V230" s="16" t="str">
        <f t="shared" ca="1" si="127"/>
        <v>Burnley</v>
      </c>
      <c r="W230" s="16">
        <f t="shared" ca="1" si="128"/>
        <v>0</v>
      </c>
      <c r="X230" s="16">
        <f t="shared" ca="1" si="129"/>
        <v>3</v>
      </c>
    </row>
    <row r="231" spans="1:24" x14ac:dyDescent="0.25">
      <c r="A231" s="16" t="s">
        <v>4</v>
      </c>
      <c r="B231" s="16" t="s">
        <v>18</v>
      </c>
      <c r="C231" s="16">
        <f>COUNTIF(A$2:A231, A231)+COUNTIF(B$2:B231, A231)</f>
        <v>23</v>
      </c>
      <c r="D231" s="16">
        <f>COUNTIF(B$2:B231, B231)+COUNTIF(A$2:A231, B231)</f>
        <v>23</v>
      </c>
      <c r="E231" s="46">
        <f ca="1">HLOOKUP(A231, Form!$C$1:$V$39, Fixtures!C231+1, FALSE)</f>
        <v>0.73684210526315785</v>
      </c>
      <c r="F231" s="46">
        <f ca="1">HLOOKUP(B231, Form!$C$1:$V$39, Fixtures!C231+1, FALSE)</f>
        <v>1.7894736842105263</v>
      </c>
      <c r="G231" s="46">
        <f t="shared" ca="1" si="116"/>
        <v>0.41176470588235292</v>
      </c>
      <c r="H231" s="46">
        <f t="shared" ca="1" si="117"/>
        <v>2.4285714285714288</v>
      </c>
      <c r="I231" s="46">
        <f t="shared" ca="1" si="118"/>
        <v>6.0283272247679971</v>
      </c>
      <c r="J231" s="46">
        <f t="shared" ca="1" si="119"/>
        <v>0.92651731911751489</v>
      </c>
      <c r="K231" s="16">
        <f t="shared" ca="1" si="120"/>
        <v>0.46465015651289804</v>
      </c>
      <c r="L231" s="16">
        <f t="shared" ca="1" si="121"/>
        <v>0.1422813662511295</v>
      </c>
      <c r="M231" s="16">
        <f t="shared" ca="1" si="122"/>
        <v>0.51907137822050453</v>
      </c>
      <c r="N231" s="16">
        <f t="shared" ca="1" si="123"/>
        <v>0.68275689969599496</v>
      </c>
      <c r="O231" s="16"/>
      <c r="P231" s="46">
        <f t="shared" ca="1" si="124"/>
        <v>0.10585547605325049</v>
      </c>
      <c r="Q231" s="46">
        <f t="shared" ca="1" si="125"/>
        <v>0.49203779419438065</v>
      </c>
      <c r="R231" s="46">
        <f t="shared" ca="1" si="126"/>
        <v>1</v>
      </c>
      <c r="T231" s="47">
        <f t="shared" ca="1" si="130"/>
        <v>0.76806391726017709</v>
      </c>
      <c r="U231" s="47"/>
      <c r="V231" s="16" t="str">
        <f t="shared" ca="1" si="127"/>
        <v>Tottenham Hotspur</v>
      </c>
      <c r="W231" s="16">
        <f t="shared" ca="1" si="128"/>
        <v>0</v>
      </c>
      <c r="X231" s="16">
        <f t="shared" ca="1" si="129"/>
        <v>3</v>
      </c>
    </row>
    <row r="232" spans="1:24" x14ac:dyDescent="0.25">
      <c r="A232" s="16" t="s">
        <v>10</v>
      </c>
      <c r="B232" s="16" t="s">
        <v>11</v>
      </c>
      <c r="C232" s="16">
        <f>COUNTIF(A$2:A232, A232)+COUNTIF(B$2:B232, A232)</f>
        <v>24</v>
      </c>
      <c r="D232" s="16">
        <f>COUNTIF(B$2:B232, B232)+COUNTIF(A$2:A232, B232)</f>
        <v>24</v>
      </c>
      <c r="E232" s="46">
        <f ca="1">HLOOKUP(A232, Form!$C$1:$V$39, Fixtures!C232+1, FALSE)</f>
        <v>0.92105263157894735</v>
      </c>
      <c r="F232" s="46">
        <f ca="1">HLOOKUP(B232, Form!$C$1:$V$39, Fixtures!C232+1, FALSE)</f>
        <v>1.8157894736842106</v>
      </c>
      <c r="G232" s="46">
        <f t="shared" ca="1" si="116"/>
        <v>0.50724637681159412</v>
      </c>
      <c r="H232" s="46">
        <f t="shared" ca="1" si="117"/>
        <v>1.9714285714285715</v>
      </c>
      <c r="I232" s="46">
        <f t="shared" ca="1" si="118"/>
        <v>4.033376339357523</v>
      </c>
      <c r="J232" s="46">
        <f t="shared" ca="1" si="119"/>
        <v>1.1282041529003914</v>
      </c>
      <c r="K232" s="16">
        <f t="shared" ca="1" si="120"/>
        <v>0.69273530483336543</v>
      </c>
      <c r="L232" s="16">
        <f t="shared" ca="1" si="121"/>
        <v>0.19867379917148084</v>
      </c>
      <c r="M232" s="16">
        <f t="shared" ca="1" si="122"/>
        <v>0.4698797334067622</v>
      </c>
      <c r="N232" s="16">
        <f t="shared" ca="1" si="123"/>
        <v>0.59075981764227514</v>
      </c>
      <c r="O232" s="16"/>
      <c r="P232" s="46">
        <f t="shared" ca="1" si="124"/>
        <v>0.15776359326032011</v>
      </c>
      <c r="Q232" s="46">
        <f t="shared" ca="1" si="125"/>
        <v>0.53088735417691935</v>
      </c>
      <c r="R232" s="46">
        <f t="shared" ca="1" si="126"/>
        <v>1</v>
      </c>
      <c r="T232" s="47">
        <f t="shared" ca="1" si="130"/>
        <v>8.0109905966275985E-2</v>
      </c>
      <c r="U232" s="47"/>
      <c r="V232" s="16" t="str">
        <f t="shared" ca="1" si="127"/>
        <v>Aston Villa</v>
      </c>
      <c r="W232" s="16">
        <f t="shared" ca="1" si="128"/>
        <v>3</v>
      </c>
      <c r="X232" s="16">
        <f t="shared" ca="1" si="129"/>
        <v>0</v>
      </c>
    </row>
    <row r="233" spans="1:24" x14ac:dyDescent="0.25">
      <c r="A233" s="16" t="s">
        <v>9</v>
      </c>
      <c r="B233" s="16" t="s">
        <v>4</v>
      </c>
      <c r="C233" s="16">
        <f>COUNTIF(A$2:A233, A233)+COUNTIF(B$2:B233, A233)</f>
        <v>24</v>
      </c>
      <c r="D233" s="16">
        <f>COUNTIF(B$2:B233, B233)+COUNTIF(A$2:A233, B233)</f>
        <v>24</v>
      </c>
      <c r="E233" s="46">
        <f ca="1">HLOOKUP(A233, Form!$C$1:$V$39, Fixtures!C233+1, FALSE)</f>
        <v>0.99657894736842101</v>
      </c>
      <c r="F233" s="46">
        <f ca="1">HLOOKUP(B233, Form!$C$1:$V$39, Fixtures!C233+1, FALSE)</f>
        <v>0.73684210526315785</v>
      </c>
      <c r="G233" s="46">
        <f t="shared" ca="1" si="116"/>
        <v>1.3525</v>
      </c>
      <c r="H233" s="46">
        <f t="shared" ca="1" si="117"/>
        <v>0.73937153419593349</v>
      </c>
      <c r="I233" s="46">
        <f t="shared" ca="1" si="118"/>
        <v>0.60943044091794496</v>
      </c>
      <c r="J233" s="46">
        <f t="shared" ca="1" si="119"/>
        <v>1.9739561173539124</v>
      </c>
      <c r="K233" s="16">
        <f t="shared" ca="1" si="120"/>
        <v>4.5310713904661162</v>
      </c>
      <c r="L233" s="16">
        <f t="shared" ca="1" si="121"/>
        <v>0.62133781900486862</v>
      </c>
      <c r="M233" s="16">
        <f t="shared" ca="1" si="122"/>
        <v>0.33625243969294116</v>
      </c>
      <c r="N233" s="16">
        <f t="shared" ca="1" si="123"/>
        <v>0.18079679855944286</v>
      </c>
      <c r="O233" s="16"/>
      <c r="P233" s="46">
        <f t="shared" ca="1" si="124"/>
        <v>0.54580541393528759</v>
      </c>
      <c r="Q233" s="46">
        <f t="shared" ca="1" si="125"/>
        <v>0.84118161094079769</v>
      </c>
      <c r="R233" s="46">
        <f t="shared" ca="1" si="126"/>
        <v>1</v>
      </c>
      <c r="T233" s="47">
        <f t="shared" ca="1" si="130"/>
        <v>0.45112540057442263</v>
      </c>
      <c r="U233" s="47"/>
      <c r="V233" s="16" t="str">
        <f t="shared" ca="1" si="127"/>
        <v>Burnley</v>
      </c>
      <c r="W233" s="16">
        <f t="shared" ca="1" si="128"/>
        <v>3</v>
      </c>
      <c r="X233" s="16">
        <f t="shared" ca="1" si="129"/>
        <v>0</v>
      </c>
    </row>
    <row r="234" spans="1:24" x14ac:dyDescent="0.25">
      <c r="A234" s="16" t="s">
        <v>15</v>
      </c>
      <c r="B234" s="16" t="s">
        <v>7</v>
      </c>
      <c r="C234" s="16">
        <f>COUNTIF(A$2:A234, A234)+COUNTIF(B$2:B234, A234)</f>
        <v>24</v>
      </c>
      <c r="D234" s="16">
        <f>COUNTIF(B$2:B234, B234)+COUNTIF(A$2:A234, B234)</f>
        <v>24</v>
      </c>
      <c r="E234" s="46">
        <f ca="1">HLOOKUP(A234, Form!$C$1:$V$39, Fixtures!C234+1, FALSE)</f>
        <v>2</v>
      </c>
      <c r="F234" s="46">
        <f ca="1">HLOOKUP(B234, Form!$C$1:$V$39, Fixtures!C234+1, FALSE)</f>
        <v>2.1052631578947367</v>
      </c>
      <c r="G234" s="46">
        <f t="shared" ca="1" si="116"/>
        <v>0.95000000000000007</v>
      </c>
      <c r="H234" s="46">
        <f t="shared" ca="1" si="117"/>
        <v>1.0526315789473684</v>
      </c>
      <c r="I234" s="46">
        <f t="shared" ca="1" si="118"/>
        <v>1.2037942997951721</v>
      </c>
      <c r="J234" s="46">
        <f t="shared" ca="1" si="119"/>
        <v>2.0405210864345786</v>
      </c>
      <c r="K234" s="16">
        <f t="shared" ca="1" si="120"/>
        <v>2.3036353257136883</v>
      </c>
      <c r="L234" s="16">
        <f t="shared" ca="1" si="121"/>
        <v>0.45376285803667943</v>
      </c>
      <c r="M234" s="16">
        <f t="shared" ca="1" si="122"/>
        <v>0.32889099321216514</v>
      </c>
      <c r="N234" s="16">
        <f t="shared" ca="1" si="123"/>
        <v>0.3026968479894096</v>
      </c>
      <c r="O234" s="16"/>
      <c r="P234" s="46">
        <f t="shared" ca="1" si="124"/>
        <v>0.4180794819178259</v>
      </c>
      <c r="Q234" s="46">
        <f t="shared" ca="1" si="125"/>
        <v>0.72110687522304517</v>
      </c>
      <c r="R234" s="46">
        <f t="shared" ca="1" si="126"/>
        <v>1</v>
      </c>
      <c r="T234" s="47">
        <f t="shared" ca="1" si="130"/>
        <v>0.66224532475575359</v>
      </c>
      <c r="U234" s="47"/>
      <c r="V234" s="16" t="str">
        <f t="shared" ca="1" si="127"/>
        <v>Draw</v>
      </c>
      <c r="W234" s="16">
        <f t="shared" ca="1" si="128"/>
        <v>1</v>
      </c>
      <c r="X234" s="16">
        <f t="shared" ca="1" si="129"/>
        <v>1</v>
      </c>
    </row>
    <row r="235" spans="1:24" x14ac:dyDescent="0.25">
      <c r="A235" s="16" t="s">
        <v>1</v>
      </c>
      <c r="B235" s="16" t="s">
        <v>12</v>
      </c>
      <c r="C235" s="16">
        <f>COUNTIF(A$2:A235, A235)+COUNTIF(B$2:B235, A235)</f>
        <v>24</v>
      </c>
      <c r="D235" s="16">
        <f>COUNTIF(B$2:B235, B235)+COUNTIF(A$2:A235, B235)</f>
        <v>24</v>
      </c>
      <c r="E235" s="46">
        <f ca="1">HLOOKUP(A235, Form!$C$1:$V$39, Fixtures!C235+1, FALSE)</f>
        <v>0.63842105263157889</v>
      </c>
      <c r="F235" s="46">
        <f ca="1">HLOOKUP(B235, Form!$C$1:$V$39, Fixtures!C235+1, FALSE)</f>
        <v>1.6578947368421053</v>
      </c>
      <c r="G235" s="46">
        <f t="shared" ca="1" si="116"/>
        <v>0.38507936507936502</v>
      </c>
      <c r="H235" s="46">
        <f t="shared" ca="1" si="117"/>
        <v>2.5968672712283598</v>
      </c>
      <c r="I235" s="46">
        <f t="shared" ca="1" si="118"/>
        <v>6.8591506858169407</v>
      </c>
      <c r="J235" s="46">
        <f t="shared" ca="1" si="119"/>
        <v>0.86970620293760692</v>
      </c>
      <c r="K235" s="16">
        <f t="shared" ca="1" si="120"/>
        <v>0.40869728129306421</v>
      </c>
      <c r="L235" s="16">
        <f t="shared" ca="1" si="121"/>
        <v>0.12724021207592515</v>
      </c>
      <c r="M235" s="16">
        <f t="shared" ca="1" si="122"/>
        <v>0.53484338792310804</v>
      </c>
      <c r="N235" s="16">
        <f t="shared" ca="1" si="123"/>
        <v>0.70987572225743567</v>
      </c>
      <c r="O235" s="16"/>
      <c r="P235" s="46">
        <f t="shared" ca="1" si="124"/>
        <v>9.2743429059290533E-2</v>
      </c>
      <c r="Q235" s="46">
        <f t="shared" ca="1" si="125"/>
        <v>0.4825825294223014</v>
      </c>
      <c r="R235" s="46">
        <f t="shared" ca="1" si="126"/>
        <v>0.99999999999999989</v>
      </c>
      <c r="T235" s="47">
        <f t="shared" ca="1" si="130"/>
        <v>0.94364390674504373</v>
      </c>
      <c r="U235" s="47"/>
      <c r="V235" s="16" t="str">
        <f t="shared" ca="1" si="127"/>
        <v>Crystal Palace</v>
      </c>
      <c r="W235" s="16">
        <f t="shared" ca="1" si="128"/>
        <v>0</v>
      </c>
      <c r="X235" s="16">
        <f t="shared" ca="1" si="129"/>
        <v>3</v>
      </c>
    </row>
    <row r="236" spans="1:24" x14ac:dyDescent="0.25">
      <c r="A236" s="16" t="s">
        <v>19</v>
      </c>
      <c r="B236" s="16" t="s">
        <v>16</v>
      </c>
      <c r="C236" s="16">
        <f>COUNTIF(A$2:A236, A236)+COUNTIF(B$2:B236, A236)</f>
        <v>24</v>
      </c>
      <c r="D236" s="16">
        <f>COUNTIF(B$2:B236, B236)+COUNTIF(A$2:A236, B236)</f>
        <v>24</v>
      </c>
      <c r="E236" s="46">
        <f ca="1">HLOOKUP(A236, Form!$C$1:$V$39, Fixtures!C236+1, FALSE)</f>
        <v>2.1842105263157894</v>
      </c>
      <c r="F236" s="46">
        <f ca="1">HLOOKUP(B236, Form!$C$1:$V$39, Fixtures!C236+1, FALSE)</f>
        <v>0.94736842105263153</v>
      </c>
      <c r="G236" s="46">
        <f t="shared" ca="1" si="116"/>
        <v>2.3055555555555558</v>
      </c>
      <c r="H236" s="46">
        <f t="shared" ca="1" si="117"/>
        <v>0.43373493975903615</v>
      </c>
      <c r="I236" s="46">
        <f t="shared" ca="1" si="118"/>
        <v>0.2180505090456866</v>
      </c>
      <c r="J236" s="46">
        <f t="shared" ca="1" si="119"/>
        <v>1.674022355851335</v>
      </c>
      <c r="K236" s="16">
        <f t="shared" ca="1" si="120"/>
        <v>12.58311841244455</v>
      </c>
      <c r="L236" s="16">
        <f t="shared" ca="1" si="121"/>
        <v>0.82098401714348945</v>
      </c>
      <c r="M236" s="16">
        <f t="shared" ca="1" si="122"/>
        <v>0.37396845161439479</v>
      </c>
      <c r="N236" s="16">
        <f t="shared" ca="1" si="123"/>
        <v>7.3620796759293672E-2</v>
      </c>
      <c r="O236" s="16"/>
      <c r="P236" s="46">
        <f t="shared" ca="1" si="124"/>
        <v>0.64717114845454893</v>
      </c>
      <c r="Q236" s="46">
        <f t="shared" ca="1" si="125"/>
        <v>0.94196567217638816</v>
      </c>
      <c r="R236" s="46">
        <f t="shared" ca="1" si="126"/>
        <v>1</v>
      </c>
      <c r="T236" s="47">
        <f t="shared" ca="1" si="130"/>
        <v>0.82680520427007786</v>
      </c>
      <c r="U236" s="47"/>
      <c r="V236" s="16" t="str">
        <f t="shared" ca="1" si="127"/>
        <v>Draw</v>
      </c>
      <c r="W236" s="16">
        <f t="shared" ca="1" si="128"/>
        <v>1</v>
      </c>
      <c r="X236" s="16">
        <f t="shared" ca="1" si="129"/>
        <v>1</v>
      </c>
    </row>
    <row r="237" spans="1:24" x14ac:dyDescent="0.25">
      <c r="A237" s="16" t="s">
        <v>8</v>
      </c>
      <c r="B237" s="16" t="s">
        <v>3</v>
      </c>
      <c r="C237" s="16">
        <f>COUNTIF(A$2:A237, A237)+COUNTIF(B$2:B237, A237)</f>
        <v>24</v>
      </c>
      <c r="D237" s="16">
        <f>COUNTIF(B$2:B237, B237)+COUNTIF(A$2:A237, B237)</f>
        <v>24</v>
      </c>
      <c r="E237" s="46">
        <f ca="1">HLOOKUP(A237, Form!$C$1:$V$39, Fixtures!C237+1, FALSE)</f>
        <v>0.73684210526315785</v>
      </c>
      <c r="F237" s="46">
        <f ca="1">HLOOKUP(B237, Form!$C$1:$V$39, Fixtures!C237+1, FALSE)</f>
        <v>1.736842105263158</v>
      </c>
      <c r="G237" s="46">
        <f t="shared" ca="1" si="116"/>
        <v>0.4242424242424242</v>
      </c>
      <c r="H237" s="46">
        <f t="shared" ca="1" si="117"/>
        <v>2.3571428571428572</v>
      </c>
      <c r="I237" s="46">
        <f t="shared" ca="1" si="118"/>
        <v>5.6913239626565906</v>
      </c>
      <c r="J237" s="46">
        <f t="shared" ca="1" si="119"/>
        <v>0.95301045766209924</v>
      </c>
      <c r="K237" s="16">
        <f t="shared" ca="1" si="120"/>
        <v>0.4919874437214804</v>
      </c>
      <c r="L237" s="16">
        <f t="shared" ca="1" si="121"/>
        <v>0.14944725521897759</v>
      </c>
      <c r="M237" s="16">
        <f t="shared" ca="1" si="122"/>
        <v>0.51203002834765943</v>
      </c>
      <c r="N237" s="16">
        <f t="shared" ca="1" si="123"/>
        <v>0.67024692748465042</v>
      </c>
      <c r="O237" s="16"/>
      <c r="P237" s="46">
        <f t="shared" ca="1" si="124"/>
        <v>0.11222087424617834</v>
      </c>
      <c r="Q237" s="46">
        <f t="shared" ca="1" si="125"/>
        <v>0.49670740989566808</v>
      </c>
      <c r="R237" s="46">
        <f t="shared" ca="1" si="126"/>
        <v>1</v>
      </c>
      <c r="T237" s="47">
        <f t="shared" ca="1" si="130"/>
        <v>7.7085425923468898E-2</v>
      </c>
      <c r="U237" s="47"/>
      <c r="V237" s="16" t="str">
        <f t="shared" ca="1" si="127"/>
        <v>Newcastle United</v>
      </c>
      <c r="W237" s="16">
        <f t="shared" ca="1" si="128"/>
        <v>3</v>
      </c>
      <c r="X237" s="16">
        <f t="shared" ca="1" si="129"/>
        <v>0</v>
      </c>
    </row>
    <row r="238" spans="1:24" x14ac:dyDescent="0.25">
      <c r="A238" s="16" t="s">
        <v>2</v>
      </c>
      <c r="B238" s="16" t="s">
        <v>13</v>
      </c>
      <c r="C238" s="16">
        <f>COUNTIF(A$2:A238, A238)+COUNTIF(B$2:B238, A238)</f>
        <v>24</v>
      </c>
      <c r="D238" s="16">
        <f>COUNTIF(B$2:B238, B238)+COUNTIF(A$2:A238, B238)</f>
        <v>24</v>
      </c>
      <c r="E238" s="46">
        <f ca="1">HLOOKUP(A238, Form!$C$1:$V$39, Fixtures!C238+1, FALSE)</f>
        <v>0.57236842105263153</v>
      </c>
      <c r="F238" s="46">
        <f ca="1">HLOOKUP(B238, Form!$C$1:$V$39, Fixtures!C238+1, FALSE)</f>
        <v>1.6052631578947369</v>
      </c>
      <c r="G238" s="46">
        <f t="shared" ca="1" si="116"/>
        <v>0.35655737704918028</v>
      </c>
      <c r="H238" s="46">
        <f t="shared" ca="1" si="117"/>
        <v>2.8045977011494259</v>
      </c>
      <c r="I238" s="46">
        <f t="shared" ca="1" si="118"/>
        <v>7.9555876604380797</v>
      </c>
      <c r="J238" s="46">
        <f t="shared" ca="1" si="119"/>
        <v>0.80874190076689656</v>
      </c>
      <c r="K238" s="16">
        <f t="shared" ca="1" si="120"/>
        <v>0.35269627826415373</v>
      </c>
      <c r="L238" s="16">
        <f t="shared" ca="1" si="121"/>
        <v>0.11166213071840815</v>
      </c>
      <c r="M238" s="16">
        <f t="shared" ca="1" si="122"/>
        <v>0.55287047841154424</v>
      </c>
      <c r="N238" s="16">
        <f t="shared" ca="1" si="123"/>
        <v>0.73926425027445852</v>
      </c>
      <c r="O238" s="16"/>
      <c r="P238" s="46">
        <f t="shared" ca="1" si="124"/>
        <v>7.954294096781428E-2</v>
      </c>
      <c r="Q238" s="46">
        <f t="shared" ca="1" si="125"/>
        <v>0.47338231644989837</v>
      </c>
      <c r="R238" s="46">
        <f t="shared" ca="1" si="126"/>
        <v>0.99999999999999989</v>
      </c>
      <c r="T238" s="47">
        <f t="shared" ca="1" si="130"/>
        <v>2.4989590913088722E-2</v>
      </c>
      <c r="U238" s="47"/>
      <c r="V238" s="16" t="str">
        <f t="shared" ca="1" si="127"/>
        <v>QPR</v>
      </c>
      <c r="W238" s="16">
        <f t="shared" ca="1" si="128"/>
        <v>3</v>
      </c>
      <c r="X238" s="16">
        <f t="shared" ca="1" si="129"/>
        <v>0</v>
      </c>
    </row>
    <row r="239" spans="1:24" x14ac:dyDescent="0.25">
      <c r="A239" s="16" t="s">
        <v>14</v>
      </c>
      <c r="B239" s="16" t="s">
        <v>17</v>
      </c>
      <c r="C239" s="16">
        <f>COUNTIF(A$2:A239, A239)+COUNTIF(B$2:B239, A239)</f>
        <v>24</v>
      </c>
      <c r="D239" s="16">
        <f>COUNTIF(B$2:B239, B239)+COUNTIF(A$2:A239, B239)</f>
        <v>24</v>
      </c>
      <c r="E239" s="46">
        <f ca="1">HLOOKUP(A239, Form!$C$1:$V$39, Fixtures!C239+1, FALSE)</f>
        <v>1.3947368421052631</v>
      </c>
      <c r="F239" s="46">
        <f ca="1">HLOOKUP(B239, Form!$C$1:$V$39, Fixtures!C239+1, FALSE)</f>
        <v>1.0526315789473684</v>
      </c>
      <c r="G239" s="46">
        <f t="shared" ca="1" si="116"/>
        <v>1.325</v>
      </c>
      <c r="H239" s="46">
        <f t="shared" ca="1" si="117"/>
        <v>0.75471698113207553</v>
      </c>
      <c r="I239" s="46">
        <f t="shared" ca="1" si="118"/>
        <v>0.63403856223642685</v>
      </c>
      <c r="J239" s="46">
        <f t="shared" ca="1" si="119"/>
        <v>1.9865257776176046</v>
      </c>
      <c r="K239" s="16">
        <f t="shared" ca="1" si="120"/>
        <v>4.356286481941825</v>
      </c>
      <c r="L239" s="16">
        <f t="shared" ca="1" si="121"/>
        <v>0.61198066135682261</v>
      </c>
      <c r="M239" s="16">
        <f t="shared" ca="1" si="122"/>
        <v>0.33483722373818409</v>
      </c>
      <c r="N239" s="16">
        <f t="shared" ca="1" si="123"/>
        <v>0.18669651135565626</v>
      </c>
      <c r="O239" s="16"/>
      <c r="P239" s="46">
        <f t="shared" ca="1" si="124"/>
        <v>0.53989668174757899</v>
      </c>
      <c r="Q239" s="46">
        <f t="shared" ca="1" si="125"/>
        <v>0.83529409777215635</v>
      </c>
      <c r="R239" s="46">
        <f t="shared" ca="1" si="126"/>
        <v>1.0000000000000002</v>
      </c>
      <c r="T239" s="47">
        <f t="shared" ca="1" si="130"/>
        <v>0.33303376109040239</v>
      </c>
      <c r="U239" s="47"/>
      <c r="V239" s="16" t="str">
        <f t="shared" ca="1" si="127"/>
        <v>Swansea City</v>
      </c>
      <c r="W239" s="16">
        <f t="shared" ca="1" si="128"/>
        <v>3</v>
      </c>
      <c r="X239" s="16">
        <f t="shared" ca="1" si="129"/>
        <v>0</v>
      </c>
    </row>
    <row r="240" spans="1:24" x14ac:dyDescent="0.25">
      <c r="A240" s="16" t="s">
        <v>18</v>
      </c>
      <c r="B240" s="16" t="s">
        <v>6</v>
      </c>
      <c r="C240" s="16">
        <f>COUNTIF(A$2:A240, A240)+COUNTIF(B$2:B240, A240)</f>
        <v>24</v>
      </c>
      <c r="D240" s="16">
        <f>COUNTIF(B$2:B240, B240)+COUNTIF(A$2:A240, B240)</f>
        <v>24</v>
      </c>
      <c r="E240" s="46">
        <f ca="1">HLOOKUP(A240, Form!$C$1:$V$39, Fixtures!C240+1, FALSE)</f>
        <v>1.868421052631579</v>
      </c>
      <c r="F240" s="46">
        <f ca="1">HLOOKUP(B240, Form!$C$1:$V$39, Fixtures!C240+1, FALSE)</f>
        <v>1.5526315789473684</v>
      </c>
      <c r="G240" s="46">
        <f t="shared" ca="1" si="116"/>
        <v>1.2033898305084747</v>
      </c>
      <c r="H240" s="46">
        <f t="shared" ca="1" si="117"/>
        <v>0.83098591549295775</v>
      </c>
      <c r="I240" s="46">
        <f t="shared" ca="1" si="118"/>
        <v>0.76327784797003173</v>
      </c>
      <c r="J240" s="46">
        <f t="shared" ca="1" si="119"/>
        <v>2.0465075593040378</v>
      </c>
      <c r="K240" s="16">
        <f t="shared" ca="1" si="120"/>
        <v>3.6228567415505672</v>
      </c>
      <c r="L240" s="16">
        <f t="shared" ca="1" si="121"/>
        <v>0.56712559574842214</v>
      </c>
      <c r="M240" s="16">
        <f t="shared" ca="1" si="122"/>
        <v>0.32824471317853743</v>
      </c>
      <c r="N240" s="16">
        <f t="shared" ca="1" si="123"/>
        <v>0.21631645882770462</v>
      </c>
      <c r="O240" s="16"/>
      <c r="P240" s="46">
        <f t="shared" ca="1" si="124"/>
        <v>0.51014873271711003</v>
      </c>
      <c r="Q240" s="46">
        <f t="shared" ca="1" si="125"/>
        <v>0.80541599927053997</v>
      </c>
      <c r="R240" s="46">
        <f t="shared" ca="1" si="126"/>
        <v>1</v>
      </c>
      <c r="T240" s="47">
        <f t="shared" ca="1" si="130"/>
        <v>0.71747589504028642</v>
      </c>
      <c r="U240" s="47"/>
      <c r="V240" s="16" t="str">
        <f t="shared" ca="1" si="127"/>
        <v>Draw</v>
      </c>
      <c r="W240" s="16">
        <f t="shared" ca="1" si="128"/>
        <v>1</v>
      </c>
      <c r="X240" s="16">
        <f t="shared" ca="1" si="129"/>
        <v>1</v>
      </c>
    </row>
    <row r="241" spans="1:24" x14ac:dyDescent="0.25">
      <c r="A241" s="16" t="s">
        <v>5</v>
      </c>
      <c r="B241" s="16" t="s">
        <v>0</v>
      </c>
      <c r="C241" s="16">
        <f>COUNTIF(A$2:A241, A241)+COUNTIF(B$2:B241, A241)</f>
        <v>24</v>
      </c>
      <c r="D241" s="16">
        <f>COUNTIF(B$2:B241, B241)+COUNTIF(A$2:A241, B241)</f>
        <v>24</v>
      </c>
      <c r="E241" s="46">
        <f ca="1">HLOOKUP(A241, Form!$C$1:$V$39, Fixtures!C241+1, FALSE)</f>
        <v>1.3157894736842106</v>
      </c>
      <c r="F241" s="46">
        <f ca="1">HLOOKUP(B241, Form!$C$1:$V$39, Fixtures!C241+1, FALSE)</f>
        <v>1.5789473684210527</v>
      </c>
      <c r="G241" s="46">
        <f t="shared" ca="1" si="116"/>
        <v>0.83333333333333337</v>
      </c>
      <c r="H241" s="46">
        <f t="shared" ca="1" si="117"/>
        <v>1.2</v>
      </c>
      <c r="I241" s="46">
        <f t="shared" ca="1" si="118"/>
        <v>1.5495583372255042</v>
      </c>
      <c r="J241" s="46">
        <f t="shared" ca="1" si="119"/>
        <v>1.8030183447659502</v>
      </c>
      <c r="K241" s="16">
        <f t="shared" ca="1" si="120"/>
        <v>1.7924247802769908</v>
      </c>
      <c r="L241" s="16">
        <f t="shared" ca="1" si="121"/>
        <v>0.3922247965066083</v>
      </c>
      <c r="M241" s="16">
        <f t="shared" ca="1" si="122"/>
        <v>0.3567582787559313</v>
      </c>
      <c r="N241" s="16">
        <f t="shared" ca="1" si="123"/>
        <v>0.35811170530466579</v>
      </c>
      <c r="O241" s="16"/>
      <c r="P241" s="46">
        <f t="shared" ca="1" si="124"/>
        <v>0.3542829425188484</v>
      </c>
      <c r="Q241" s="46">
        <f t="shared" ca="1" si="125"/>
        <v>0.67653021982346262</v>
      </c>
      <c r="R241" s="46">
        <f t="shared" ca="1" si="126"/>
        <v>1</v>
      </c>
      <c r="T241" s="47">
        <f t="shared" ca="1" si="130"/>
        <v>0.29555265470075454</v>
      </c>
      <c r="U241" s="47"/>
      <c r="V241" s="16" t="str">
        <f t="shared" ca="1" si="127"/>
        <v>West Ham United</v>
      </c>
      <c r="W241" s="16">
        <f t="shared" ca="1" si="128"/>
        <v>3</v>
      </c>
      <c r="X241" s="16">
        <f t="shared" ca="1" si="129"/>
        <v>0</v>
      </c>
    </row>
    <row r="242" spans="1:24" x14ac:dyDescent="0.25">
      <c r="A242" s="16" t="s">
        <v>6</v>
      </c>
      <c r="B242" s="16" t="s">
        <v>1</v>
      </c>
      <c r="C242" s="16">
        <f>COUNTIF(A$2:A242, A242)+COUNTIF(B$2:B242, A242)</f>
        <v>25</v>
      </c>
      <c r="D242" s="16">
        <f>COUNTIF(B$2:B242, B242)+COUNTIF(A$2:A242, B242)</f>
        <v>25</v>
      </c>
      <c r="E242" s="46">
        <f ca="1">HLOOKUP(A242, Form!$C$1:$V$39, Fixtures!C242+1, FALSE)</f>
        <v>1.5</v>
      </c>
      <c r="F242" s="46">
        <f ca="1">HLOOKUP(B242, Form!$C$1:$V$39, Fixtures!C242+1, FALSE)</f>
        <v>0.6076315789473683</v>
      </c>
      <c r="G242" s="46">
        <f t="shared" ca="1" si="116"/>
        <v>2.4686011260285845</v>
      </c>
      <c r="H242" s="46">
        <f t="shared" ca="1" si="117"/>
        <v>0.40508771929824555</v>
      </c>
      <c r="I242" s="46">
        <f t="shared" ca="1" si="118"/>
        <v>0.19114931312457192</v>
      </c>
      <c r="J242" s="46">
        <f t="shared" ca="1" si="119"/>
        <v>1.6390476376567007</v>
      </c>
      <c r="K242" s="16">
        <f t="shared" ca="1" si="120"/>
        <v>14.342225371735202</v>
      </c>
      <c r="L242" s="16">
        <f t="shared" ca="1" si="121"/>
        <v>0.83952531305822853</v>
      </c>
      <c r="M242" s="16">
        <f t="shared" ca="1" si="122"/>
        <v>0.37892457329339224</v>
      </c>
      <c r="N242" s="16">
        <f t="shared" ca="1" si="123"/>
        <v>6.5179592645163986E-2</v>
      </c>
      <c r="O242" s="16"/>
      <c r="P242" s="46">
        <f t="shared" ca="1" si="124"/>
        <v>0.65402464402294358</v>
      </c>
      <c r="Q242" s="46">
        <f t="shared" ca="1" si="125"/>
        <v>0.94922242460799156</v>
      </c>
      <c r="R242" s="46">
        <f t="shared" ca="1" si="126"/>
        <v>1.0000000000000002</v>
      </c>
      <c r="T242" s="47">
        <f t="shared" ca="1" si="130"/>
        <v>0.23148905440533474</v>
      </c>
      <c r="U242" s="47"/>
      <c r="V242" s="16" t="str">
        <f t="shared" ca="1" si="127"/>
        <v>Arsenal</v>
      </c>
      <c r="W242" s="16">
        <f t="shared" ca="1" si="128"/>
        <v>3</v>
      </c>
      <c r="X242" s="16">
        <f t="shared" ca="1" si="129"/>
        <v>0</v>
      </c>
    </row>
    <row r="243" spans="1:24" x14ac:dyDescent="0.25">
      <c r="A243" s="16" t="s">
        <v>16</v>
      </c>
      <c r="B243" s="16" t="s">
        <v>10</v>
      </c>
      <c r="C243" s="16">
        <f>COUNTIF(A$2:A243, A243)+COUNTIF(B$2:B243, A243)</f>
        <v>25</v>
      </c>
      <c r="D243" s="16">
        <f>COUNTIF(B$2:B243, B243)+COUNTIF(A$2:A243, B243)</f>
        <v>25</v>
      </c>
      <c r="E243" s="46">
        <f ca="1">HLOOKUP(A243, Form!$C$1:$V$39, Fixtures!C243+1, FALSE)</f>
        <v>0.94736842105263153</v>
      </c>
      <c r="F243" s="46">
        <f ca="1">HLOOKUP(B243, Form!$C$1:$V$39, Fixtures!C243+1, FALSE)</f>
        <v>1</v>
      </c>
      <c r="G243" s="46">
        <f t="shared" ca="1" si="116"/>
        <v>0.94736842105263153</v>
      </c>
      <c r="H243" s="46">
        <f t="shared" ca="1" si="117"/>
        <v>1.0555555555555556</v>
      </c>
      <c r="I243" s="46">
        <f t="shared" ca="1" si="118"/>
        <v>1.2102462388026358</v>
      </c>
      <c r="J243" s="46">
        <f t="shared" ca="1" si="119"/>
        <v>2.0351825361322518</v>
      </c>
      <c r="K243" s="16">
        <f t="shared" ca="1" si="120"/>
        <v>2.2914306982709189</v>
      </c>
      <c r="L243" s="16">
        <f t="shared" ca="1" si="121"/>
        <v>0.45243827698660999</v>
      </c>
      <c r="M243" s="16">
        <f t="shared" ca="1" si="122"/>
        <v>0.32946947608439558</v>
      </c>
      <c r="N243" s="16">
        <f t="shared" ca="1" si="123"/>
        <v>0.30381924812371963</v>
      </c>
      <c r="O243" s="16"/>
      <c r="P243" s="46">
        <f t="shared" ca="1" si="124"/>
        <v>0.41671458523989052</v>
      </c>
      <c r="Q243" s="46">
        <f t="shared" ca="1" si="125"/>
        <v>0.72016975925863558</v>
      </c>
      <c r="R243" s="46">
        <f t="shared" ca="1" si="126"/>
        <v>1</v>
      </c>
      <c r="T243" s="47">
        <f t="shared" ca="1" si="130"/>
        <v>2.5531690362801229E-2</v>
      </c>
      <c r="U243" s="47"/>
      <c r="V243" s="16" t="str">
        <f t="shared" ca="1" si="127"/>
        <v>Hull City</v>
      </c>
      <c r="W243" s="16">
        <f t="shared" ca="1" si="128"/>
        <v>3</v>
      </c>
      <c r="X243" s="16">
        <f t="shared" ca="1" si="129"/>
        <v>0</v>
      </c>
    </row>
    <row r="244" spans="1:24" x14ac:dyDescent="0.25">
      <c r="A244" s="16" t="s">
        <v>0</v>
      </c>
      <c r="B244" s="16" t="s">
        <v>9</v>
      </c>
      <c r="C244" s="16">
        <f>COUNTIF(A$2:A244, A244)+COUNTIF(B$2:B244, A244)</f>
        <v>25</v>
      </c>
      <c r="D244" s="16">
        <f>COUNTIF(B$2:B244, B244)+COUNTIF(A$2:A244, B244)</f>
        <v>25</v>
      </c>
      <c r="E244" s="46">
        <f ca="1">HLOOKUP(A244, Form!$C$1:$V$39, Fixtures!C244+1, FALSE)</f>
        <v>1.5789473684210527</v>
      </c>
      <c r="F244" s="46">
        <f ca="1">HLOOKUP(B244, Form!$C$1:$V$39, Fixtures!C244+1, FALSE)</f>
        <v>1.0447368421052632</v>
      </c>
      <c r="G244" s="46">
        <f t="shared" ca="1" si="116"/>
        <v>1.5113350125944585</v>
      </c>
      <c r="H244" s="46">
        <f t="shared" ca="1" si="117"/>
        <v>0.66166666666666663</v>
      </c>
      <c r="I244" s="46">
        <f t="shared" ca="1" si="118"/>
        <v>0.49203672249498309</v>
      </c>
      <c r="J244" s="46">
        <f t="shared" ca="1" si="119"/>
        <v>1.9073765613682998</v>
      </c>
      <c r="K244" s="16">
        <f t="shared" ca="1" si="120"/>
        <v>5.6046545520036144</v>
      </c>
      <c r="L244" s="16">
        <f t="shared" ca="1" si="121"/>
        <v>0.67022479066587615</v>
      </c>
      <c r="M244" s="16">
        <f t="shared" ca="1" si="122"/>
        <v>0.3439526937402872</v>
      </c>
      <c r="N244" s="16">
        <f t="shared" ca="1" si="123"/>
        <v>0.15140837300818952</v>
      </c>
      <c r="O244" s="16"/>
      <c r="P244" s="46">
        <f t="shared" ca="1" si="124"/>
        <v>0.57501108683031898</v>
      </c>
      <c r="Q244" s="46">
        <f t="shared" ca="1" si="125"/>
        <v>0.87010105515173097</v>
      </c>
      <c r="R244" s="46">
        <f t="shared" ca="1" si="126"/>
        <v>1.0000000000000002</v>
      </c>
      <c r="T244" s="47">
        <f t="shared" ca="1" si="130"/>
        <v>0.4338508185770753</v>
      </c>
      <c r="U244" s="47"/>
      <c r="V244" s="16" t="str">
        <f t="shared" ca="1" si="127"/>
        <v>Manchester United</v>
      </c>
      <c r="W244" s="16">
        <f t="shared" ca="1" si="128"/>
        <v>3</v>
      </c>
      <c r="X244" s="16">
        <f t="shared" ca="1" si="129"/>
        <v>0</v>
      </c>
    </row>
    <row r="245" spans="1:24" x14ac:dyDescent="0.25">
      <c r="A245" s="16" t="s">
        <v>13</v>
      </c>
      <c r="B245" s="16" t="s">
        <v>5</v>
      </c>
      <c r="C245" s="16">
        <f>COUNTIF(A$2:A245, A245)+COUNTIF(B$2:B245, A245)</f>
        <v>25</v>
      </c>
      <c r="D245" s="16">
        <f>COUNTIF(B$2:B245, B245)+COUNTIF(A$2:A245, B245)</f>
        <v>25</v>
      </c>
      <c r="E245" s="46">
        <f ca="1">HLOOKUP(A245, Form!$C$1:$V$39, Fixtures!C245+1, FALSE)</f>
        <v>1.5263157894736843</v>
      </c>
      <c r="F245" s="46">
        <f ca="1">HLOOKUP(B245, Form!$C$1:$V$39, Fixtures!C245+1, FALSE)</f>
        <v>1.3157894736842106</v>
      </c>
      <c r="G245" s="46">
        <f t="shared" ref="G245:G308" ca="1" si="131">E245/F245</f>
        <v>1.1599999999999999</v>
      </c>
      <c r="H245" s="46">
        <f t="shared" ref="H245:H308" ca="1" si="132">F245/E245</f>
        <v>0.86206896551724144</v>
      </c>
      <c r="I245" s="46">
        <f t="shared" ref="I245:I308" ca="1" si="133">1.0905*(G245^(-1.927))</f>
        <v>0.81924749981653988</v>
      </c>
      <c r="J245" s="46">
        <f t="shared" ref="J245:J308" ca="1" si="134">IF(G245&lt;1, 2.1418*(G245^0.9444), IF(G245&gt;1, 2.167*(G245^(-0.309)), 2.1544))</f>
        <v>2.0698620053493211</v>
      </c>
      <c r="K245" s="16">
        <f t="shared" ref="K245:K308" ca="1" si="135">2.5414*(H245^(-1.915))</f>
        <v>3.3768368228663346</v>
      </c>
      <c r="L245" s="16">
        <f t="shared" ref="L245:L308" ca="1" si="136">1/(I245+1)</f>
        <v>0.54967782014313271</v>
      </c>
      <c r="M245" s="16">
        <f t="shared" ref="M245:M308" ca="1" si="137">1/(J245+1)</f>
        <v>0.32574754117855192</v>
      </c>
      <c r="N245" s="16">
        <f t="shared" ref="N245:N308" ca="1" si="138">1/(K245+1)</f>
        <v>0.22847550422158824</v>
      </c>
      <c r="O245" s="16"/>
      <c r="P245" s="46">
        <f t="shared" ref="P245:P308" ca="1" si="139">L245/(SUM(L245:N245))</f>
        <v>0.49794128920500003</v>
      </c>
      <c r="Q245" s="46">
        <f t="shared" ref="Q245:Q308" ca="1" si="140">P245+(M245/SUM(L245:N245))</f>
        <v>0.79302896541425705</v>
      </c>
      <c r="R245" s="46">
        <f t="shared" ref="R245:R308" ca="1" si="141">Q245+(N245/SUM(L245:N245))</f>
        <v>0.99999999999999989</v>
      </c>
      <c r="T245" s="47">
        <f t="shared" ca="1" si="130"/>
        <v>4.7184413552866178E-2</v>
      </c>
      <c r="U245" s="47"/>
      <c r="V245" s="16" t="str">
        <f t="shared" ref="V245:V308" ca="1" si="142">IF(T245&lt;P245, A245, IF(T245&gt;Q245, B245, "Draw"))</f>
        <v>Southampton</v>
      </c>
      <c r="W245" s="16">
        <f t="shared" ref="W245:W308" ca="1" si="143">IF(V245=A245, 3, IF(V245=B245, 0, 1))</f>
        <v>3</v>
      </c>
      <c r="X245" s="16">
        <f t="shared" ref="X245:X308" ca="1" si="144">IF(V245=B245, 3, IF(V245=A245, 0, 1))</f>
        <v>0</v>
      </c>
    </row>
    <row r="246" spans="1:24" x14ac:dyDescent="0.25">
      <c r="A246" s="16" t="s">
        <v>17</v>
      </c>
      <c r="B246" s="16" t="s">
        <v>2</v>
      </c>
      <c r="C246" s="16">
        <f>COUNTIF(A$2:A246, A246)+COUNTIF(B$2:B246, A246)</f>
        <v>25</v>
      </c>
      <c r="D246" s="16">
        <f>COUNTIF(B$2:B246, B246)+COUNTIF(A$2:A246, B246)</f>
        <v>25</v>
      </c>
      <c r="E246" s="46">
        <f ca="1">HLOOKUP(A246, Form!$C$1:$V$39, Fixtures!C246+1, FALSE)</f>
        <v>0.97368421052631582</v>
      </c>
      <c r="F246" s="46">
        <f ca="1">HLOOKUP(B246, Form!$C$1:$V$39, Fixtures!C246+1, FALSE)</f>
        <v>0.62052631578947359</v>
      </c>
      <c r="G246" s="46">
        <f t="shared" ca="1" si="131"/>
        <v>1.569126378286684</v>
      </c>
      <c r="H246" s="46">
        <f t="shared" ca="1" si="132"/>
        <v>0.63729729729729723</v>
      </c>
      <c r="I246" s="46">
        <f t="shared" ca="1" si="133"/>
        <v>0.45771258289160233</v>
      </c>
      <c r="J246" s="46">
        <f t="shared" ca="1" si="134"/>
        <v>1.8853874548842477</v>
      </c>
      <c r="K246" s="16">
        <f t="shared" ca="1" si="135"/>
        <v>6.0222384687449644</v>
      </c>
      <c r="L246" s="16">
        <f t="shared" ca="1" si="136"/>
        <v>0.68600628939920549</v>
      </c>
      <c r="M246" s="16">
        <f t="shared" ca="1" si="137"/>
        <v>0.34657390580500624</v>
      </c>
      <c r="N246" s="16">
        <f t="shared" ca="1" si="138"/>
        <v>0.14240473382538418</v>
      </c>
      <c r="O246" s="16"/>
      <c r="P246" s="46">
        <f t="shared" ca="1" si="139"/>
        <v>0.58384262848866386</v>
      </c>
      <c r="Q246" s="46">
        <f t="shared" ca="1" si="140"/>
        <v>0.87880292733371967</v>
      </c>
      <c r="R246" s="46">
        <f t="shared" ca="1" si="141"/>
        <v>1</v>
      </c>
      <c r="T246" s="47">
        <f t="shared" ca="1" si="130"/>
        <v>0.46937753398851378</v>
      </c>
      <c r="U246" s="47"/>
      <c r="V246" s="16" t="str">
        <f t="shared" ca="1" si="142"/>
        <v>Sunderland</v>
      </c>
      <c r="W246" s="16">
        <f t="shared" ca="1" si="143"/>
        <v>3</v>
      </c>
      <c r="X246" s="16">
        <f t="shared" ca="1" si="144"/>
        <v>0</v>
      </c>
    </row>
    <row r="247" spans="1:24" x14ac:dyDescent="0.25">
      <c r="A247" s="16" t="s">
        <v>12</v>
      </c>
      <c r="B247" s="16" t="s">
        <v>8</v>
      </c>
      <c r="C247" s="16">
        <f>COUNTIF(A$2:A247, A247)+COUNTIF(B$2:B247, A247)</f>
        <v>25</v>
      </c>
      <c r="D247" s="16">
        <f>COUNTIF(B$2:B247, B247)+COUNTIF(A$2:A247, B247)</f>
        <v>25</v>
      </c>
      <c r="E247" s="46">
        <f ca="1">HLOOKUP(A247, Form!$C$1:$V$39, Fixtures!C247+1, FALSE)</f>
        <v>1.736842105263158</v>
      </c>
      <c r="F247" s="46">
        <f ca="1">HLOOKUP(B247, Form!$C$1:$V$39, Fixtures!C247+1, FALSE)</f>
        <v>0.81578947368421051</v>
      </c>
      <c r="G247" s="46">
        <f t="shared" ca="1" si="131"/>
        <v>2.1290322580645165</v>
      </c>
      <c r="H247" s="46">
        <f t="shared" ca="1" si="132"/>
        <v>0.46969696969696967</v>
      </c>
      <c r="I247" s="46">
        <f t="shared" ca="1" si="133"/>
        <v>0.25422513705843852</v>
      </c>
      <c r="J247" s="46">
        <f t="shared" ca="1" si="134"/>
        <v>1.7157365325260627</v>
      </c>
      <c r="K247" s="16">
        <f t="shared" ca="1" si="135"/>
        <v>10.802941354399209</v>
      </c>
      <c r="L247" s="16">
        <f t="shared" ca="1" si="136"/>
        <v>0.79730502160506989</v>
      </c>
      <c r="M247" s="16">
        <f t="shared" ca="1" si="137"/>
        <v>0.36822423236684243</v>
      </c>
      <c r="N247" s="16">
        <f t="shared" ca="1" si="138"/>
        <v>8.4724643626842941E-2</v>
      </c>
      <c r="O247" s="16"/>
      <c r="P247" s="46">
        <f t="shared" ca="1" si="139"/>
        <v>0.63771448594271807</v>
      </c>
      <c r="Q247" s="46">
        <f t="shared" ca="1" si="140"/>
        <v>0.93223404958819522</v>
      </c>
      <c r="R247" s="46">
        <f t="shared" ca="1" si="141"/>
        <v>1</v>
      </c>
      <c r="T247" s="47">
        <f t="shared" ca="1" si="130"/>
        <v>0.54325014126137905</v>
      </c>
      <c r="U247" s="47"/>
      <c r="V247" s="16" t="str">
        <f t="shared" ca="1" si="142"/>
        <v>Crystal Palace</v>
      </c>
      <c r="W247" s="16">
        <f t="shared" ca="1" si="143"/>
        <v>3</v>
      </c>
      <c r="X247" s="16">
        <f t="shared" ca="1" si="144"/>
        <v>0</v>
      </c>
    </row>
    <row r="248" spans="1:24" x14ac:dyDescent="0.25">
      <c r="A248" s="16" t="s">
        <v>7</v>
      </c>
      <c r="B248" s="16" t="s">
        <v>18</v>
      </c>
      <c r="C248" s="16">
        <f>COUNTIF(A$2:A248, A248)+COUNTIF(B$2:B248, A248)</f>
        <v>25</v>
      </c>
      <c r="D248" s="16">
        <f>COUNTIF(B$2:B248, B248)+COUNTIF(A$2:A248, B248)</f>
        <v>25</v>
      </c>
      <c r="E248" s="46">
        <f ca="1">HLOOKUP(A248, Form!$C$1:$V$39, Fixtures!C248+1, FALSE)</f>
        <v>2.1052631578947367</v>
      </c>
      <c r="F248" s="46">
        <f ca="1">HLOOKUP(B248, Form!$C$1:$V$39, Fixtures!C248+1, FALSE)</f>
        <v>1.868421052631579</v>
      </c>
      <c r="G248" s="46">
        <f t="shared" ca="1" si="131"/>
        <v>1.1267605633802815</v>
      </c>
      <c r="H248" s="46">
        <f t="shared" ca="1" si="132"/>
        <v>0.88750000000000007</v>
      </c>
      <c r="I248" s="46">
        <f t="shared" ca="1" si="133"/>
        <v>0.86645518103772212</v>
      </c>
      <c r="J248" s="46">
        <f t="shared" ca="1" si="134"/>
        <v>2.0885406624270928</v>
      </c>
      <c r="K248" s="16">
        <f t="shared" ca="1" si="135"/>
        <v>3.1939683839061965</v>
      </c>
      <c r="L248" s="16">
        <f t="shared" ca="1" si="136"/>
        <v>0.53577498680895963</v>
      </c>
      <c r="M248" s="16">
        <f t="shared" ca="1" si="137"/>
        <v>0.32377750831169627</v>
      </c>
      <c r="N248" s="16">
        <f t="shared" ca="1" si="138"/>
        <v>0.2384376581944129</v>
      </c>
      <c r="O248" s="16"/>
      <c r="P248" s="46">
        <f t="shared" ca="1" si="139"/>
        <v>0.48795973733583992</v>
      </c>
      <c r="Q248" s="46">
        <f t="shared" ca="1" si="140"/>
        <v>0.78284171540653769</v>
      </c>
      <c r="R248" s="46">
        <f t="shared" ca="1" si="141"/>
        <v>0.99999999999999989</v>
      </c>
      <c r="T248" s="47">
        <f t="shared" ca="1" si="130"/>
        <v>0.78719786145814996</v>
      </c>
      <c r="U248" s="47"/>
      <c r="V248" s="16" t="str">
        <f t="shared" ca="1" si="142"/>
        <v>Tottenham Hotspur</v>
      </c>
      <c r="W248" s="16">
        <f t="shared" ca="1" si="143"/>
        <v>0</v>
      </c>
      <c r="X248" s="16">
        <f t="shared" ca="1" si="144"/>
        <v>3</v>
      </c>
    </row>
    <row r="249" spans="1:24" x14ac:dyDescent="0.25">
      <c r="A249" s="16" t="s">
        <v>4</v>
      </c>
      <c r="B249" s="16" t="s">
        <v>14</v>
      </c>
      <c r="C249" s="16">
        <f>COUNTIF(A$2:A249, A249)+COUNTIF(B$2:B249, A249)</f>
        <v>25</v>
      </c>
      <c r="D249" s="16">
        <f>COUNTIF(B$2:B249, B249)+COUNTIF(A$2:A249, B249)</f>
        <v>25</v>
      </c>
      <c r="E249" s="46">
        <f ca="1">HLOOKUP(A249, Form!$C$1:$V$39, Fixtures!C249+1, FALSE)</f>
        <v>0.71052631578947367</v>
      </c>
      <c r="F249" s="46">
        <f ca="1">HLOOKUP(B249, Form!$C$1:$V$39, Fixtures!C249+1, FALSE)</f>
        <v>1.4736842105263157</v>
      </c>
      <c r="G249" s="46">
        <f t="shared" ca="1" si="131"/>
        <v>0.48214285714285715</v>
      </c>
      <c r="H249" s="46">
        <f t="shared" ca="1" si="132"/>
        <v>2.074074074074074</v>
      </c>
      <c r="I249" s="46">
        <f t="shared" ca="1" si="133"/>
        <v>4.4478079260188874</v>
      </c>
      <c r="J249" s="46">
        <f t="shared" ca="1" si="134"/>
        <v>1.075400119493519</v>
      </c>
      <c r="K249" s="16">
        <f t="shared" ca="1" si="135"/>
        <v>0.62857132112335878</v>
      </c>
      <c r="L249" s="16">
        <f t="shared" ca="1" si="136"/>
        <v>0.18356006922049714</v>
      </c>
      <c r="M249" s="16">
        <f t="shared" ca="1" si="137"/>
        <v>0.48183479927910966</v>
      </c>
      <c r="N249" s="16">
        <f t="shared" ca="1" si="138"/>
        <v>0.61403512823142326</v>
      </c>
      <c r="O249" s="16"/>
      <c r="P249" s="46">
        <f t="shared" ca="1" si="139"/>
        <v>0.1434701935154693</v>
      </c>
      <c r="Q249" s="46">
        <f t="shared" ca="1" si="140"/>
        <v>0.52007133661060345</v>
      </c>
      <c r="R249" s="46">
        <f t="shared" ca="1" si="141"/>
        <v>1</v>
      </c>
      <c r="T249" s="47">
        <f t="shared" ca="1" si="130"/>
        <v>0.38234636109178399</v>
      </c>
      <c r="U249" s="47"/>
      <c r="V249" s="16" t="str">
        <f t="shared" ca="1" si="142"/>
        <v>Draw</v>
      </c>
      <c r="W249" s="16">
        <f t="shared" ca="1" si="143"/>
        <v>1</v>
      </c>
      <c r="X249" s="16">
        <f t="shared" ca="1" si="144"/>
        <v>1</v>
      </c>
    </row>
    <row r="250" spans="1:24" x14ac:dyDescent="0.25">
      <c r="A250" s="16" t="s">
        <v>11</v>
      </c>
      <c r="B250" s="16" t="s">
        <v>15</v>
      </c>
      <c r="C250" s="16">
        <f>COUNTIF(A$2:A250, A250)+COUNTIF(B$2:B250, A250)</f>
        <v>25</v>
      </c>
      <c r="D250" s="16">
        <f>COUNTIF(B$2:B250, B250)+COUNTIF(A$2:A250, B250)</f>
        <v>25</v>
      </c>
      <c r="E250" s="46">
        <f ca="1">HLOOKUP(A250, Form!$C$1:$V$39, Fixtures!C250+1, FALSE)</f>
        <v>1.736842105263158</v>
      </c>
      <c r="F250" s="46">
        <f ca="1">HLOOKUP(B250, Form!$C$1:$V$39, Fixtures!C250+1, FALSE)</f>
        <v>1.9473684210526316</v>
      </c>
      <c r="G250" s="46">
        <f t="shared" ca="1" si="131"/>
        <v>0.89189189189189189</v>
      </c>
      <c r="H250" s="46">
        <f t="shared" ca="1" si="132"/>
        <v>1.1212121212121211</v>
      </c>
      <c r="I250" s="46">
        <f t="shared" ca="1" si="133"/>
        <v>1.3594837789352217</v>
      </c>
      <c r="J250" s="46">
        <f t="shared" ca="1" si="134"/>
        <v>1.9224443231582218</v>
      </c>
      <c r="K250" s="16">
        <f t="shared" ca="1" si="135"/>
        <v>2.0413661963201335</v>
      </c>
      <c r="L250" s="16">
        <f t="shared" ca="1" si="136"/>
        <v>0.4238215193203303</v>
      </c>
      <c r="M250" s="16">
        <f t="shared" ca="1" si="137"/>
        <v>0.34217931615522512</v>
      </c>
      <c r="N250" s="16">
        <f t="shared" ca="1" si="138"/>
        <v>0.32879960368137801</v>
      </c>
      <c r="O250" s="16"/>
      <c r="P250" s="46">
        <f t="shared" ca="1" si="139"/>
        <v>0.38712216780502939</v>
      </c>
      <c r="Q250" s="46">
        <f t="shared" ca="1" si="140"/>
        <v>0.69967165528854292</v>
      </c>
      <c r="R250" s="46">
        <f t="shared" ca="1" si="141"/>
        <v>0.99999999999999989</v>
      </c>
      <c r="T250" s="47">
        <f t="shared" ca="1" si="130"/>
        <v>0.52967308117251011</v>
      </c>
      <c r="U250" s="47"/>
      <c r="V250" s="16" t="str">
        <f t="shared" ca="1" si="142"/>
        <v>Draw</v>
      </c>
      <c r="W250" s="16">
        <f t="shared" ca="1" si="143"/>
        <v>1</v>
      </c>
      <c r="X250" s="16">
        <f t="shared" ca="1" si="144"/>
        <v>1</v>
      </c>
    </row>
    <row r="251" spans="1:24" x14ac:dyDescent="0.25">
      <c r="A251" s="16" t="s">
        <v>3</v>
      </c>
      <c r="B251" s="16" t="s">
        <v>19</v>
      </c>
      <c r="C251" s="16">
        <f>COUNTIF(A$2:A251, A251)+COUNTIF(B$2:B251, A251)</f>
        <v>25</v>
      </c>
      <c r="D251" s="16">
        <f>COUNTIF(B$2:B251, B251)+COUNTIF(A$2:A251, B251)</f>
        <v>25</v>
      </c>
      <c r="E251" s="46">
        <f ca="1">HLOOKUP(A251, Form!$C$1:$V$39, Fixtures!C251+1, FALSE)</f>
        <v>1.6578947368421053</v>
      </c>
      <c r="F251" s="46">
        <f ca="1">HLOOKUP(B251, Form!$C$1:$V$39, Fixtures!C251+1, FALSE)</f>
        <v>2.2105263157894739</v>
      </c>
      <c r="G251" s="46">
        <f t="shared" ca="1" si="131"/>
        <v>0.75</v>
      </c>
      <c r="H251" s="46">
        <f t="shared" ca="1" si="132"/>
        <v>1.3333333333333335</v>
      </c>
      <c r="I251" s="46">
        <f t="shared" ca="1" si="133"/>
        <v>1.8983776638127394</v>
      </c>
      <c r="J251" s="46">
        <f t="shared" ca="1" si="134"/>
        <v>1.6322503536703696</v>
      </c>
      <c r="K251" s="16">
        <f t="shared" ca="1" si="135"/>
        <v>1.4649248460713142</v>
      </c>
      <c r="L251" s="16">
        <f t="shared" ca="1" si="136"/>
        <v>0.34502059979461969</v>
      </c>
      <c r="M251" s="16">
        <f t="shared" ca="1" si="137"/>
        <v>0.37990307365924192</v>
      </c>
      <c r="N251" s="16">
        <f t="shared" ca="1" si="138"/>
        <v>0.40569188208469559</v>
      </c>
      <c r="O251" s="16"/>
      <c r="P251" s="46">
        <f t="shared" ca="1" si="139"/>
        <v>0.30516173079740855</v>
      </c>
      <c r="Q251" s="46">
        <f t="shared" ca="1" si="140"/>
        <v>0.64117610084406773</v>
      </c>
      <c r="R251" s="46">
        <f t="shared" ca="1" si="141"/>
        <v>1</v>
      </c>
      <c r="T251" s="47">
        <f t="shared" ca="1" si="130"/>
        <v>0.14750636051459298</v>
      </c>
      <c r="U251" s="47"/>
      <c r="V251" s="16" t="str">
        <f t="shared" ca="1" si="142"/>
        <v>Stoke City</v>
      </c>
      <c r="W251" s="16">
        <f t="shared" ca="1" si="143"/>
        <v>3</v>
      </c>
      <c r="X251" s="16">
        <f t="shared" ca="1" si="144"/>
        <v>0</v>
      </c>
    </row>
    <row r="252" spans="1:24" x14ac:dyDescent="0.25">
      <c r="A252" s="16" t="s">
        <v>10</v>
      </c>
      <c r="B252" s="16" t="s">
        <v>3</v>
      </c>
      <c r="C252" s="16">
        <f>COUNTIF(A$2:A252, A252)+COUNTIF(B$2:B252, A252)</f>
        <v>26</v>
      </c>
      <c r="D252" s="16">
        <f>COUNTIF(B$2:B252, B252)+COUNTIF(A$2:A252, B252)</f>
        <v>26</v>
      </c>
      <c r="E252" s="46">
        <f ca="1">HLOOKUP(A252, Form!$C$1:$V$39, Fixtures!C252+1, FALSE)</f>
        <v>1</v>
      </c>
      <c r="F252" s="46">
        <f ca="1">HLOOKUP(B252, Form!$C$1:$V$39, Fixtures!C252+1, FALSE)</f>
        <v>1.7105263157894737</v>
      </c>
      <c r="G252" s="46">
        <f t="shared" ca="1" si="131"/>
        <v>0.58461538461538465</v>
      </c>
      <c r="H252" s="46">
        <f t="shared" ca="1" si="132"/>
        <v>1.7105263157894737</v>
      </c>
      <c r="I252" s="46">
        <f t="shared" ca="1" si="133"/>
        <v>3.0680802674486913</v>
      </c>
      <c r="J252" s="46">
        <f t="shared" ca="1" si="134"/>
        <v>1.2900637406904147</v>
      </c>
      <c r="K252" s="16">
        <f t="shared" ca="1" si="135"/>
        <v>0.90913742311582846</v>
      </c>
      <c r="L252" s="16">
        <f t="shared" ca="1" si="136"/>
        <v>0.245816191976751</v>
      </c>
      <c r="M252" s="16">
        <f t="shared" ca="1" si="137"/>
        <v>0.43666906830222868</v>
      </c>
      <c r="N252" s="16">
        <f t="shared" ca="1" si="138"/>
        <v>0.52379676176895595</v>
      </c>
      <c r="O252" s="16"/>
      <c r="P252" s="46">
        <f t="shared" ca="1" si="139"/>
        <v>0.20378003442298059</v>
      </c>
      <c r="Q252" s="46">
        <f t="shared" ca="1" si="140"/>
        <v>0.56577586982545514</v>
      </c>
      <c r="R252" s="46">
        <f t="shared" ca="1" si="141"/>
        <v>0.99999999999999989</v>
      </c>
      <c r="T252" s="47">
        <f t="shared" ca="1" si="130"/>
        <v>0.23523930311481589</v>
      </c>
      <c r="U252" s="47"/>
      <c r="V252" s="16" t="str">
        <f t="shared" ca="1" si="142"/>
        <v>Draw</v>
      </c>
      <c r="W252" s="16">
        <f t="shared" ca="1" si="143"/>
        <v>1</v>
      </c>
      <c r="X252" s="16">
        <f t="shared" ca="1" si="144"/>
        <v>1</v>
      </c>
    </row>
    <row r="253" spans="1:24" x14ac:dyDescent="0.25">
      <c r="A253" s="16" t="s">
        <v>11</v>
      </c>
      <c r="B253" s="16" t="s">
        <v>9</v>
      </c>
      <c r="C253" s="16">
        <f>COUNTIF(A$2:A253, A253)+COUNTIF(B$2:B253, A253)</f>
        <v>26</v>
      </c>
      <c r="D253" s="16">
        <f>COUNTIF(B$2:B253, B253)+COUNTIF(A$2:A253, B253)</f>
        <v>26</v>
      </c>
      <c r="E253" s="46">
        <f ca="1">HLOOKUP(A253, Form!$C$1:$V$39, Fixtures!C253+1, FALSE)</f>
        <v>1.6842105263157894</v>
      </c>
      <c r="F253" s="46">
        <f ca="1">HLOOKUP(B253, Form!$C$1:$V$39, Fixtures!C253+1, FALSE)</f>
        <v>1.0139473684210527</v>
      </c>
      <c r="G253" s="46">
        <f t="shared" ca="1" si="131"/>
        <v>1.6610433428497273</v>
      </c>
      <c r="H253" s="46">
        <f t="shared" ca="1" si="132"/>
        <v>0.60203125000000013</v>
      </c>
      <c r="I253" s="46">
        <f t="shared" ca="1" si="133"/>
        <v>0.41015834346050056</v>
      </c>
      <c r="J253" s="46">
        <f t="shared" ca="1" si="134"/>
        <v>1.8525126963877865</v>
      </c>
      <c r="K253" s="16">
        <f t="shared" ca="1" si="135"/>
        <v>6.715874525572441</v>
      </c>
      <c r="L253" s="16">
        <f t="shared" ca="1" si="136"/>
        <v>0.70914022147755396</v>
      </c>
      <c r="M253" s="16">
        <f t="shared" ca="1" si="137"/>
        <v>0.35056811535539417</v>
      </c>
      <c r="N253" s="16">
        <f t="shared" ca="1" si="138"/>
        <v>0.12960293699511785</v>
      </c>
      <c r="O253" s="16"/>
      <c r="P253" s="46">
        <f t="shared" ca="1" si="139"/>
        <v>0.59626124554846482</v>
      </c>
      <c r="Q253" s="46">
        <f t="shared" ca="1" si="140"/>
        <v>0.89102689947774416</v>
      </c>
      <c r="R253" s="46">
        <f t="shared" ca="1" si="141"/>
        <v>0.99999999999999989</v>
      </c>
      <c r="T253" s="47">
        <f t="shared" ca="1" si="130"/>
        <v>9.6990422237830054E-2</v>
      </c>
      <c r="U253" s="47"/>
      <c r="V253" s="16" t="str">
        <f t="shared" ca="1" si="142"/>
        <v>Chelsea</v>
      </c>
      <c r="W253" s="16">
        <f t="shared" ca="1" si="143"/>
        <v>3</v>
      </c>
      <c r="X253" s="16">
        <f t="shared" ca="1" si="144"/>
        <v>0</v>
      </c>
    </row>
    <row r="254" spans="1:24" x14ac:dyDescent="0.25">
      <c r="A254" s="16" t="s">
        <v>12</v>
      </c>
      <c r="B254" s="16" t="s">
        <v>6</v>
      </c>
      <c r="C254" s="16">
        <f>COUNTIF(A$2:A254, A254)+COUNTIF(B$2:B254, A254)</f>
        <v>26</v>
      </c>
      <c r="D254" s="16">
        <f>COUNTIF(B$2:B254, B254)+COUNTIF(A$2:A254, B254)</f>
        <v>26</v>
      </c>
      <c r="E254" s="46">
        <f ca="1">HLOOKUP(A254, Form!$C$1:$V$39, Fixtures!C254+1, FALSE)</f>
        <v>1.736842105263158</v>
      </c>
      <c r="F254" s="46">
        <f ca="1">HLOOKUP(B254, Form!$C$1:$V$39, Fixtures!C254+1, FALSE)</f>
        <v>1.5789473684210527</v>
      </c>
      <c r="G254" s="46">
        <f t="shared" ca="1" si="131"/>
        <v>1.1000000000000001</v>
      </c>
      <c r="H254" s="46">
        <f t="shared" ca="1" si="132"/>
        <v>0.90909090909090906</v>
      </c>
      <c r="I254" s="46">
        <f t="shared" ca="1" si="133"/>
        <v>0.90753203805593419</v>
      </c>
      <c r="J254" s="46">
        <f t="shared" ca="1" si="134"/>
        <v>2.104110635687547</v>
      </c>
      <c r="K254" s="16">
        <f t="shared" ca="1" si="135"/>
        <v>3.0502821807351217</v>
      </c>
      <c r="L254" s="16">
        <f t="shared" ca="1" si="136"/>
        <v>0.52423759079776844</v>
      </c>
      <c r="M254" s="16">
        <f t="shared" ca="1" si="137"/>
        <v>0.32215346595676492</v>
      </c>
      <c r="N254" s="16">
        <f t="shared" ca="1" si="138"/>
        <v>0.24689637792557481</v>
      </c>
      <c r="O254" s="16"/>
      <c r="P254" s="46">
        <f t="shared" ca="1" si="139"/>
        <v>0.47950573121802903</v>
      </c>
      <c r="Q254" s="46">
        <f t="shared" ca="1" si="140"/>
        <v>0.77417066171823712</v>
      </c>
      <c r="R254" s="46">
        <f t="shared" ca="1" si="141"/>
        <v>0.99999999999999989</v>
      </c>
      <c r="T254" s="47">
        <f t="shared" ca="1" si="130"/>
        <v>0.33589577386717384</v>
      </c>
      <c r="U254" s="47"/>
      <c r="V254" s="16" t="str">
        <f t="shared" ca="1" si="142"/>
        <v>Crystal Palace</v>
      </c>
      <c r="W254" s="16">
        <f t="shared" ca="1" si="143"/>
        <v>3</v>
      </c>
      <c r="X254" s="16">
        <f t="shared" ca="1" si="144"/>
        <v>0</v>
      </c>
    </row>
    <row r="255" spans="1:24" x14ac:dyDescent="0.25">
      <c r="A255" s="16" t="s">
        <v>15</v>
      </c>
      <c r="B255" s="16" t="s">
        <v>1</v>
      </c>
      <c r="C255" s="16">
        <f>COUNTIF(A$2:A255, A255)+COUNTIF(B$2:B255, A255)</f>
        <v>26</v>
      </c>
      <c r="D255" s="16">
        <f>COUNTIF(B$2:B255, B255)+COUNTIF(A$2:A255, B255)</f>
        <v>26</v>
      </c>
      <c r="E255" s="46">
        <f ca="1">HLOOKUP(A255, Form!$C$1:$V$39, Fixtures!C255+1, FALSE)</f>
        <v>1.9736842105263157</v>
      </c>
      <c r="F255" s="46">
        <f ca="1">HLOOKUP(B255, Form!$C$1:$V$39, Fixtures!C255+1, FALSE)</f>
        <v>0.57684210526315782</v>
      </c>
      <c r="G255" s="46">
        <f t="shared" ca="1" si="131"/>
        <v>3.4215328467153285</v>
      </c>
      <c r="H255" s="46">
        <f t="shared" ca="1" si="132"/>
        <v>0.29226666666666662</v>
      </c>
      <c r="I255" s="46">
        <f t="shared" ca="1" si="133"/>
        <v>0.10190191717037558</v>
      </c>
      <c r="J255" s="46">
        <f t="shared" ca="1" si="134"/>
        <v>1.481783350964732</v>
      </c>
      <c r="K255" s="16">
        <f t="shared" ca="1" si="135"/>
        <v>26.798204200494759</v>
      </c>
      <c r="L255" s="16">
        <f t="shared" ca="1" si="136"/>
        <v>0.90752178975053033</v>
      </c>
      <c r="M255" s="16">
        <f t="shared" ca="1" si="137"/>
        <v>0.40293605790016873</v>
      </c>
      <c r="N255" s="16">
        <f t="shared" ca="1" si="138"/>
        <v>3.5973546808545344E-2</v>
      </c>
      <c r="O255" s="16"/>
      <c r="P255" s="46">
        <f t="shared" ca="1" si="139"/>
        <v>0.67402007520406226</v>
      </c>
      <c r="Q255" s="46">
        <f t="shared" ca="1" si="140"/>
        <v>0.97328230242061975</v>
      </c>
      <c r="R255" s="46">
        <f t="shared" ca="1" si="141"/>
        <v>1</v>
      </c>
      <c r="T255" s="47">
        <f t="shared" ca="1" si="130"/>
        <v>0.33013967662053989</v>
      </c>
      <c r="U255" s="47"/>
      <c r="V255" s="16" t="str">
        <f t="shared" ca="1" si="142"/>
        <v>Everton</v>
      </c>
      <c r="W255" s="16">
        <f t="shared" ca="1" si="143"/>
        <v>3</v>
      </c>
      <c r="X255" s="16">
        <f t="shared" ca="1" si="144"/>
        <v>0</v>
      </c>
    </row>
    <row r="256" spans="1:24" x14ac:dyDescent="0.25">
      <c r="A256" s="16" t="s">
        <v>16</v>
      </c>
      <c r="B256" s="16" t="s">
        <v>2</v>
      </c>
      <c r="C256" s="16">
        <f>COUNTIF(A$2:A256, A256)+COUNTIF(B$2:B256, A256)</f>
        <v>26</v>
      </c>
      <c r="D256" s="16">
        <f>COUNTIF(B$2:B256, B256)+COUNTIF(A$2:A256, B256)</f>
        <v>26</v>
      </c>
      <c r="E256" s="46">
        <f ca="1">HLOOKUP(A256, Form!$C$1:$V$39, Fixtures!C256+1, FALSE)</f>
        <v>0.94736842105263153</v>
      </c>
      <c r="F256" s="46">
        <f ca="1">HLOOKUP(B256, Form!$C$1:$V$39, Fixtures!C256+1, FALSE)</f>
        <v>0.62052631578947359</v>
      </c>
      <c r="G256" s="46">
        <f t="shared" ca="1" si="131"/>
        <v>1.5267175572519085</v>
      </c>
      <c r="H256" s="46">
        <f t="shared" ca="1" si="132"/>
        <v>0.65499999999999992</v>
      </c>
      <c r="I256" s="46">
        <f t="shared" ca="1" si="133"/>
        <v>0.4825281505144281</v>
      </c>
      <c r="J256" s="46">
        <f t="shared" ca="1" si="134"/>
        <v>1.9014174401338448</v>
      </c>
      <c r="K256" s="16">
        <f t="shared" ca="1" si="135"/>
        <v>5.7144039340169268</v>
      </c>
      <c r="L256" s="16">
        <f t="shared" ca="1" si="136"/>
        <v>0.67452344810653764</v>
      </c>
      <c r="M256" s="16">
        <f t="shared" ca="1" si="137"/>
        <v>0.34465912631788315</v>
      </c>
      <c r="N256" s="16">
        <f t="shared" ca="1" si="138"/>
        <v>0.14893354791089325</v>
      </c>
      <c r="O256" s="16"/>
      <c r="P256" s="46">
        <f t="shared" ca="1" si="139"/>
        <v>0.57744554262124292</v>
      </c>
      <c r="Q256" s="46">
        <f t="shared" ca="1" si="140"/>
        <v>0.87250107667965127</v>
      </c>
      <c r="R256" s="46">
        <f t="shared" ca="1" si="141"/>
        <v>1</v>
      </c>
      <c r="T256" s="47">
        <f t="shared" ca="1" si="130"/>
        <v>0.46232208763630567</v>
      </c>
      <c r="U256" s="47"/>
      <c r="V256" s="16" t="str">
        <f t="shared" ca="1" si="142"/>
        <v>Hull City</v>
      </c>
      <c r="W256" s="16">
        <f t="shared" ca="1" si="143"/>
        <v>3</v>
      </c>
      <c r="X256" s="16">
        <f t="shared" ca="1" si="144"/>
        <v>0</v>
      </c>
    </row>
    <row r="257" spans="1:24" x14ac:dyDescent="0.25">
      <c r="A257" s="16" t="s">
        <v>19</v>
      </c>
      <c r="B257" s="16" t="s">
        <v>8</v>
      </c>
      <c r="C257" s="16">
        <f>COUNTIF(A$2:A257, A257)+COUNTIF(B$2:B257, A257)</f>
        <v>26</v>
      </c>
      <c r="D257" s="16">
        <f>COUNTIF(B$2:B257, B257)+COUNTIF(A$2:A257, B257)</f>
        <v>26</v>
      </c>
      <c r="E257" s="46">
        <f ca="1">HLOOKUP(A257, Form!$C$1:$V$39, Fixtures!C257+1, FALSE)</f>
        <v>2.1842105263157894</v>
      </c>
      <c r="F257" s="46">
        <f ca="1">HLOOKUP(B257, Form!$C$1:$V$39, Fixtures!C257+1, FALSE)</f>
        <v>0.81578947368421051</v>
      </c>
      <c r="G257" s="46">
        <f t="shared" ca="1" si="131"/>
        <v>2.6774193548387095</v>
      </c>
      <c r="H257" s="46">
        <f t="shared" ca="1" si="132"/>
        <v>0.37349397590361444</v>
      </c>
      <c r="I257" s="46">
        <f t="shared" ca="1" si="133"/>
        <v>0.16346175971726618</v>
      </c>
      <c r="J257" s="46">
        <f t="shared" ca="1" si="134"/>
        <v>1.5984333941517344</v>
      </c>
      <c r="K257" s="16">
        <f t="shared" ca="1" si="135"/>
        <v>16.755212060001757</v>
      </c>
      <c r="L257" s="16">
        <f t="shared" ca="1" si="136"/>
        <v>0.85950396877935276</v>
      </c>
      <c r="M257" s="16">
        <f t="shared" ca="1" si="137"/>
        <v>0.38484727076348735</v>
      </c>
      <c r="N257" s="16">
        <f t="shared" ca="1" si="138"/>
        <v>5.6321490085311947E-2</v>
      </c>
      <c r="O257" s="16"/>
      <c r="P257" s="46">
        <f t="shared" ca="1" si="139"/>
        <v>0.66081493768618904</v>
      </c>
      <c r="Q257" s="46">
        <f t="shared" ca="1" si="140"/>
        <v>0.95669818486821523</v>
      </c>
      <c r="R257" s="46">
        <f t="shared" ca="1" si="141"/>
        <v>0.99999999999999989</v>
      </c>
      <c r="T257" s="47">
        <f t="shared" ca="1" si="130"/>
        <v>0.35998101412362804</v>
      </c>
      <c r="U257" s="47"/>
      <c r="V257" s="16" t="str">
        <f t="shared" ca="1" si="142"/>
        <v>Manchester City</v>
      </c>
      <c r="W257" s="16">
        <f t="shared" ca="1" si="143"/>
        <v>3</v>
      </c>
      <c r="X257" s="16">
        <f t="shared" ca="1" si="144"/>
        <v>0</v>
      </c>
    </row>
    <row r="258" spans="1:24" x14ac:dyDescent="0.25">
      <c r="A258" s="16" t="s">
        <v>13</v>
      </c>
      <c r="B258" s="16" t="s">
        <v>7</v>
      </c>
      <c r="C258" s="16">
        <f>COUNTIF(A$2:A258, A258)+COUNTIF(B$2:B258, A258)</f>
        <v>26</v>
      </c>
      <c r="D258" s="16">
        <f>COUNTIF(B$2:B258, B258)+COUNTIF(A$2:A258, B258)</f>
        <v>26</v>
      </c>
      <c r="E258" s="46">
        <f ca="1">HLOOKUP(A258, Form!$C$1:$V$39, Fixtures!C258+1, FALSE)</f>
        <v>1.5789473684210527</v>
      </c>
      <c r="F258" s="46">
        <f ca="1">HLOOKUP(B258, Form!$C$1:$V$39, Fixtures!C258+1, FALSE)</f>
        <v>2.0263157894736841</v>
      </c>
      <c r="G258" s="46">
        <f t="shared" ca="1" si="131"/>
        <v>0.77922077922077926</v>
      </c>
      <c r="H258" s="46">
        <f t="shared" ca="1" si="132"/>
        <v>1.2833333333333332</v>
      </c>
      <c r="I258" s="46">
        <f t="shared" ca="1" si="133"/>
        <v>1.7635827320913557</v>
      </c>
      <c r="J258" s="46">
        <f t="shared" ca="1" si="134"/>
        <v>1.6922445116055336</v>
      </c>
      <c r="K258" s="16">
        <f t="shared" ca="1" si="135"/>
        <v>1.5761695436281755</v>
      </c>
      <c r="L258" s="16">
        <f t="shared" ca="1" si="136"/>
        <v>0.36184912736201846</v>
      </c>
      <c r="M258" s="16">
        <f t="shared" ca="1" si="137"/>
        <v>0.37143728799121778</v>
      </c>
      <c r="N258" s="16">
        <f t="shared" ca="1" si="138"/>
        <v>0.38817320951308176</v>
      </c>
      <c r="O258" s="16"/>
      <c r="P258" s="46">
        <f t="shared" ca="1" si="139"/>
        <v>0.32265907691964585</v>
      </c>
      <c r="Q258" s="46">
        <f t="shared" ca="1" si="140"/>
        <v>0.65386786924285989</v>
      </c>
      <c r="R258" s="46">
        <f t="shared" ca="1" si="141"/>
        <v>1</v>
      </c>
      <c r="T258" s="47">
        <f t="shared" ca="1" si="130"/>
        <v>0.69421790546192741</v>
      </c>
      <c r="U258" s="47"/>
      <c r="V258" s="16" t="str">
        <f t="shared" ca="1" si="142"/>
        <v>Liverpool</v>
      </c>
      <c r="W258" s="16">
        <f t="shared" ca="1" si="143"/>
        <v>0</v>
      </c>
      <c r="X258" s="16">
        <f t="shared" ca="1" si="144"/>
        <v>3</v>
      </c>
    </row>
    <row r="259" spans="1:24" x14ac:dyDescent="0.25">
      <c r="A259" s="16" t="s">
        <v>17</v>
      </c>
      <c r="B259" s="16" t="s">
        <v>4</v>
      </c>
      <c r="C259" s="16">
        <f>COUNTIF(A$2:A259, A259)+COUNTIF(B$2:B259, A259)</f>
        <v>26</v>
      </c>
      <c r="D259" s="16">
        <f>COUNTIF(B$2:B259, B259)+COUNTIF(A$2:A259, B259)</f>
        <v>26</v>
      </c>
      <c r="E259" s="46">
        <f ca="1">HLOOKUP(A259, Form!$C$1:$V$39, Fixtures!C259+1, FALSE)</f>
        <v>1.0526315789473684</v>
      </c>
      <c r="F259" s="46">
        <f ca="1">HLOOKUP(B259, Form!$C$1:$V$39, Fixtures!C259+1, FALSE)</f>
        <v>0.73684210526315785</v>
      </c>
      <c r="G259" s="46">
        <f t="shared" ca="1" si="131"/>
        <v>1.4285714285714286</v>
      </c>
      <c r="H259" s="46">
        <f t="shared" ca="1" si="132"/>
        <v>0.7</v>
      </c>
      <c r="I259" s="46">
        <f t="shared" ca="1" si="133"/>
        <v>0.5484405946098071</v>
      </c>
      <c r="J259" s="46">
        <f t="shared" ca="1" si="134"/>
        <v>1.9408599826502726</v>
      </c>
      <c r="K259" s="16">
        <f t="shared" ca="1" si="135"/>
        <v>5.0316483184271155</v>
      </c>
      <c r="L259" s="16">
        <f t="shared" ca="1" si="136"/>
        <v>0.64581102011988456</v>
      </c>
      <c r="M259" s="16">
        <f t="shared" ca="1" si="137"/>
        <v>0.34003658994292218</v>
      </c>
      <c r="N259" s="16">
        <f t="shared" ca="1" si="138"/>
        <v>0.16579215949062029</v>
      </c>
      <c r="O259" s="16"/>
      <c r="P259" s="46">
        <f t="shared" ca="1" si="139"/>
        <v>0.56077519828124001</v>
      </c>
      <c r="Q259" s="46">
        <f t="shared" ca="1" si="140"/>
        <v>0.8560381780190609</v>
      </c>
      <c r="R259" s="46">
        <f t="shared" ca="1" si="141"/>
        <v>1</v>
      </c>
      <c r="T259" s="47">
        <f t="shared" ref="T259:T322" ca="1" si="145">RAND()</f>
        <v>3.5005858692962466E-3</v>
      </c>
      <c r="U259" s="47"/>
      <c r="V259" s="16" t="str">
        <f t="shared" ca="1" si="142"/>
        <v>Sunderland</v>
      </c>
      <c r="W259" s="16">
        <f t="shared" ca="1" si="143"/>
        <v>3</v>
      </c>
      <c r="X259" s="16">
        <f t="shared" ca="1" si="144"/>
        <v>0</v>
      </c>
    </row>
    <row r="260" spans="1:24" x14ac:dyDescent="0.25">
      <c r="A260" s="16" t="s">
        <v>14</v>
      </c>
      <c r="B260" s="16" t="s">
        <v>0</v>
      </c>
      <c r="C260" s="16">
        <f>COUNTIF(A$2:A260, A260)+COUNTIF(B$2:B260, A260)</f>
        <v>26</v>
      </c>
      <c r="D260" s="16">
        <f>COUNTIF(B$2:B260, B260)+COUNTIF(A$2:A260, B260)</f>
        <v>26</v>
      </c>
      <c r="E260" s="46">
        <f ca="1">HLOOKUP(A260, Form!$C$1:$V$39, Fixtures!C260+1, FALSE)</f>
        <v>1.4210526315789473</v>
      </c>
      <c r="F260" s="46">
        <f ca="1">HLOOKUP(B260, Form!$C$1:$V$39, Fixtures!C260+1, FALSE)</f>
        <v>1.631578947368421</v>
      </c>
      <c r="G260" s="46">
        <f t="shared" ca="1" si="131"/>
        <v>0.87096774193548387</v>
      </c>
      <c r="H260" s="46">
        <f t="shared" ca="1" si="132"/>
        <v>1.1481481481481481</v>
      </c>
      <c r="I260" s="46">
        <f t="shared" ca="1" si="133"/>
        <v>1.4231205186948932</v>
      </c>
      <c r="J260" s="46">
        <f t="shared" ca="1" si="134"/>
        <v>1.8798226124744448</v>
      </c>
      <c r="K260" s="16">
        <f t="shared" ca="1" si="135"/>
        <v>1.9506393918708951</v>
      </c>
      <c r="L260" s="16">
        <f t="shared" ca="1" si="136"/>
        <v>0.41269098762722944</v>
      </c>
      <c r="M260" s="16">
        <f t="shared" ca="1" si="137"/>
        <v>0.34724360995997766</v>
      </c>
      <c r="N260" s="16">
        <f t="shared" ca="1" si="138"/>
        <v>0.33890959456280279</v>
      </c>
      <c r="O260" s="16"/>
      <c r="P260" s="46">
        <f t="shared" ca="1" si="139"/>
        <v>0.37556824759637125</v>
      </c>
      <c r="Q260" s="46">
        <f t="shared" ca="1" si="140"/>
        <v>0.69157629718214308</v>
      </c>
      <c r="R260" s="46">
        <f t="shared" ca="1" si="141"/>
        <v>1</v>
      </c>
      <c r="T260" s="47">
        <f t="shared" ca="1" si="145"/>
        <v>0.8973381839619029</v>
      </c>
      <c r="U260" s="47"/>
      <c r="V260" s="16" t="str">
        <f t="shared" ca="1" si="142"/>
        <v>Manchester United</v>
      </c>
      <c r="W260" s="16">
        <f t="shared" ca="1" si="143"/>
        <v>0</v>
      </c>
      <c r="X260" s="16">
        <f t="shared" ca="1" si="144"/>
        <v>3</v>
      </c>
    </row>
    <row r="261" spans="1:24" x14ac:dyDescent="0.25">
      <c r="A261" s="16" t="s">
        <v>18</v>
      </c>
      <c r="B261" s="16" t="s">
        <v>5</v>
      </c>
      <c r="C261" s="16">
        <f>COUNTIF(A$2:A261, A261)+COUNTIF(B$2:B261, A261)</f>
        <v>26</v>
      </c>
      <c r="D261" s="16">
        <f>COUNTIF(B$2:B261, B261)+COUNTIF(A$2:A261, B261)</f>
        <v>26</v>
      </c>
      <c r="E261" s="46">
        <f ca="1">HLOOKUP(A261, Form!$C$1:$V$39, Fixtures!C261+1, FALSE)</f>
        <v>1.868421052631579</v>
      </c>
      <c r="F261" s="46">
        <f ca="1">HLOOKUP(B261, Form!$C$1:$V$39, Fixtures!C261+1, FALSE)</f>
        <v>1.236842105263158</v>
      </c>
      <c r="G261" s="46">
        <f t="shared" ca="1" si="131"/>
        <v>1.5106382978723403</v>
      </c>
      <c r="H261" s="46">
        <f t="shared" ca="1" si="132"/>
        <v>0.6619718309859155</v>
      </c>
      <c r="I261" s="46">
        <f t="shared" ca="1" si="133"/>
        <v>0.49247411018512138</v>
      </c>
      <c r="J261" s="46">
        <f t="shared" ca="1" si="134"/>
        <v>1.9076483430783884</v>
      </c>
      <c r="K261" s="16">
        <f t="shared" ca="1" si="135"/>
        <v>5.5997077985403108</v>
      </c>
      <c r="L261" s="16">
        <f t="shared" ca="1" si="136"/>
        <v>0.67002837313939301</v>
      </c>
      <c r="M261" s="16">
        <f t="shared" ca="1" si="137"/>
        <v>0.34392054403019007</v>
      </c>
      <c r="N261" s="16">
        <f t="shared" ca="1" si="138"/>
        <v>0.15152185983463917</v>
      </c>
      <c r="O261" s="16"/>
      <c r="P261" s="46">
        <f t="shared" ca="1" si="139"/>
        <v>0.57489933369386026</v>
      </c>
      <c r="Q261" s="46">
        <f t="shared" ca="1" si="140"/>
        <v>0.86999085449047664</v>
      </c>
      <c r="R261" s="46">
        <f t="shared" ca="1" si="141"/>
        <v>1</v>
      </c>
      <c r="T261" s="47">
        <f t="shared" ca="1" si="145"/>
        <v>0.44601826218238994</v>
      </c>
      <c r="U261" s="47"/>
      <c r="V261" s="16" t="str">
        <f t="shared" ca="1" si="142"/>
        <v>Tottenham Hotspur</v>
      </c>
      <c r="W261" s="16">
        <f t="shared" ca="1" si="143"/>
        <v>3</v>
      </c>
      <c r="X261" s="16">
        <f t="shared" ca="1" si="144"/>
        <v>0</v>
      </c>
    </row>
    <row r="262" spans="1:24" x14ac:dyDescent="0.25">
      <c r="A262" s="16" t="s">
        <v>6</v>
      </c>
      <c r="B262" s="16" t="s">
        <v>15</v>
      </c>
      <c r="C262" s="16">
        <f>COUNTIF(A$2:A262, A262)+COUNTIF(B$2:B262, A262)</f>
        <v>27</v>
      </c>
      <c r="D262" s="16">
        <f>COUNTIF(B$2:B262, B262)+COUNTIF(A$2:A262, B262)</f>
        <v>27</v>
      </c>
      <c r="E262" s="46">
        <f ca="1">HLOOKUP(A262, Form!$C$1:$V$39, Fixtures!C262+1, FALSE)</f>
        <v>1.5526315789473684</v>
      </c>
      <c r="F262" s="46">
        <f ca="1">HLOOKUP(B262, Form!$C$1:$V$39, Fixtures!C262+1, FALSE)</f>
        <v>2.0526315789473686</v>
      </c>
      <c r="G262" s="46">
        <f t="shared" ca="1" si="131"/>
        <v>0.75641025641025628</v>
      </c>
      <c r="H262" s="46">
        <f t="shared" ca="1" si="132"/>
        <v>1.322033898305085</v>
      </c>
      <c r="I262" s="46">
        <f t="shared" ca="1" si="133"/>
        <v>1.8674979891877015</v>
      </c>
      <c r="J262" s="46">
        <f t="shared" ca="1" si="134"/>
        <v>1.645422422562969</v>
      </c>
      <c r="K262" s="16">
        <f t="shared" ca="1" si="135"/>
        <v>1.4889957690948663</v>
      </c>
      <c r="L262" s="16">
        <f t="shared" ca="1" si="136"/>
        <v>0.34873607715528954</v>
      </c>
      <c r="M262" s="16">
        <f t="shared" ca="1" si="137"/>
        <v>0.37801146292211751</v>
      </c>
      <c r="N262" s="16">
        <f t="shared" ca="1" si="138"/>
        <v>0.40176846116683207</v>
      </c>
      <c r="O262" s="16"/>
      <c r="P262" s="46">
        <f t="shared" ca="1" si="139"/>
        <v>0.30902182757780344</v>
      </c>
      <c r="Q262" s="46">
        <f t="shared" ca="1" si="140"/>
        <v>0.64398514445177157</v>
      </c>
      <c r="R262" s="46">
        <f t="shared" ca="1" si="141"/>
        <v>0.99999999999999989</v>
      </c>
      <c r="T262" s="47">
        <f t="shared" ca="1" si="145"/>
        <v>0.21834610626698803</v>
      </c>
      <c r="U262" s="47"/>
      <c r="V262" s="16" t="str">
        <f t="shared" ca="1" si="142"/>
        <v>Arsenal</v>
      </c>
      <c r="W262" s="16">
        <f t="shared" ca="1" si="143"/>
        <v>3</v>
      </c>
      <c r="X262" s="16">
        <f t="shared" ca="1" si="144"/>
        <v>0</v>
      </c>
    </row>
    <row r="263" spans="1:24" x14ac:dyDescent="0.25">
      <c r="A263" s="16" t="s">
        <v>9</v>
      </c>
      <c r="B263" s="16" t="s">
        <v>14</v>
      </c>
      <c r="C263" s="16">
        <f>COUNTIF(A$2:A263, A263)+COUNTIF(B$2:B263, A263)</f>
        <v>27</v>
      </c>
      <c r="D263" s="16">
        <f>COUNTIF(B$2:B263, B263)+COUNTIF(A$2:A263, B263)</f>
        <v>27</v>
      </c>
      <c r="E263" s="46">
        <f ca="1">HLOOKUP(A263, Form!$C$1:$V$39, Fixtures!C263+1, FALSE)</f>
        <v>0.98315789473684212</v>
      </c>
      <c r="F263" s="46">
        <f ca="1">HLOOKUP(B263, Form!$C$1:$V$39, Fixtures!C263+1, FALSE)</f>
        <v>1.3947368421052631</v>
      </c>
      <c r="G263" s="46">
        <f t="shared" ca="1" si="131"/>
        <v>0.70490566037735858</v>
      </c>
      <c r="H263" s="46">
        <f t="shared" ca="1" si="132"/>
        <v>1.418629550321199</v>
      </c>
      <c r="I263" s="46">
        <f t="shared" ca="1" si="133"/>
        <v>2.1393273177695868</v>
      </c>
      <c r="J263" s="46">
        <f t="shared" ca="1" si="134"/>
        <v>1.5394083173479047</v>
      </c>
      <c r="K263" s="16">
        <f t="shared" ca="1" si="135"/>
        <v>1.3008999190791268</v>
      </c>
      <c r="L263" s="16">
        <f t="shared" ca="1" si="136"/>
        <v>0.31853957831656587</v>
      </c>
      <c r="M263" s="16">
        <f t="shared" ca="1" si="137"/>
        <v>0.39379251976475182</v>
      </c>
      <c r="N263" s="16">
        <f t="shared" ca="1" si="138"/>
        <v>0.43461255820297612</v>
      </c>
      <c r="O263" s="16"/>
      <c r="P263" s="46">
        <f t="shared" ca="1" si="139"/>
        <v>0.27772881330518995</v>
      </c>
      <c r="Q263" s="46">
        <f t="shared" ca="1" si="140"/>
        <v>0.62106928540826778</v>
      </c>
      <c r="R263" s="46">
        <f t="shared" ca="1" si="141"/>
        <v>1</v>
      </c>
      <c r="T263" s="47">
        <f t="shared" ca="1" si="145"/>
        <v>0.2038644331146936</v>
      </c>
      <c r="U263" s="47"/>
      <c r="V263" s="16" t="str">
        <f t="shared" ca="1" si="142"/>
        <v>Burnley</v>
      </c>
      <c r="W263" s="16">
        <f t="shared" ca="1" si="143"/>
        <v>3</v>
      </c>
      <c r="X263" s="16">
        <f t="shared" ca="1" si="144"/>
        <v>0</v>
      </c>
    </row>
    <row r="264" spans="1:24" x14ac:dyDescent="0.25">
      <c r="A264" s="16" t="s">
        <v>1</v>
      </c>
      <c r="B264" s="16" t="s">
        <v>11</v>
      </c>
      <c r="C264" s="16">
        <f>COUNTIF(A$2:A264, A264)+COUNTIF(B$2:B264, A264)</f>
        <v>27</v>
      </c>
      <c r="D264" s="16">
        <f>COUNTIF(B$2:B264, B264)+COUNTIF(A$2:A264, B264)</f>
        <v>27</v>
      </c>
      <c r="E264" s="46">
        <f ca="1">HLOOKUP(A264, Form!$C$1:$V$39, Fixtures!C264+1, FALSE)</f>
        <v>0.54605263157894735</v>
      </c>
      <c r="F264" s="46">
        <f ca="1">HLOOKUP(B264, Form!$C$1:$V$39, Fixtures!C264+1, FALSE)</f>
        <v>1.736842105263158</v>
      </c>
      <c r="G264" s="46">
        <f t="shared" ca="1" si="131"/>
        <v>0.31439393939393939</v>
      </c>
      <c r="H264" s="46">
        <f t="shared" ca="1" si="132"/>
        <v>3.1807228915662655</v>
      </c>
      <c r="I264" s="46">
        <f t="shared" ca="1" si="133"/>
        <v>10.138949337855378</v>
      </c>
      <c r="J264" s="46">
        <f t="shared" ca="1" si="134"/>
        <v>0.71811420260895253</v>
      </c>
      <c r="K264" s="16">
        <f t="shared" ca="1" si="135"/>
        <v>0.27716350995333389</v>
      </c>
      <c r="L264" s="16">
        <f t="shared" ca="1" si="136"/>
        <v>8.9775073902305186E-2</v>
      </c>
      <c r="M264" s="16">
        <f t="shared" ca="1" si="137"/>
        <v>0.58203348676211519</v>
      </c>
      <c r="N264" s="16">
        <f t="shared" ca="1" si="138"/>
        <v>0.78298510112972064</v>
      </c>
      <c r="O264" s="16"/>
      <c r="P264" s="46">
        <f t="shared" ca="1" si="139"/>
        <v>6.1709832988678985E-2</v>
      </c>
      <c r="Q264" s="46">
        <f t="shared" ca="1" si="140"/>
        <v>0.46178958453524244</v>
      </c>
      <c r="R264" s="46">
        <f t="shared" ca="1" si="141"/>
        <v>1</v>
      </c>
      <c r="T264" s="47">
        <f t="shared" ca="1" si="145"/>
        <v>0.72847580888093544</v>
      </c>
      <c r="U264" s="47"/>
      <c r="V264" s="16" t="str">
        <f t="shared" ca="1" si="142"/>
        <v>Chelsea</v>
      </c>
      <c r="W264" s="16">
        <f t="shared" ca="1" si="143"/>
        <v>0</v>
      </c>
      <c r="X264" s="16">
        <f t="shared" ca="1" si="144"/>
        <v>3</v>
      </c>
    </row>
    <row r="265" spans="1:24" x14ac:dyDescent="0.25">
      <c r="A265" s="16" t="s">
        <v>7</v>
      </c>
      <c r="B265" s="16" t="s">
        <v>19</v>
      </c>
      <c r="C265" s="16">
        <f>COUNTIF(A$2:A265, A265)+COUNTIF(B$2:B265, A265)</f>
        <v>27</v>
      </c>
      <c r="D265" s="16">
        <f>COUNTIF(B$2:B265, B265)+COUNTIF(A$2:A265, B265)</f>
        <v>27</v>
      </c>
      <c r="E265" s="46">
        <f ca="1">HLOOKUP(A265, Form!$C$1:$V$39, Fixtures!C265+1, FALSE)</f>
        <v>2.0263157894736841</v>
      </c>
      <c r="F265" s="46">
        <f ca="1">HLOOKUP(B265, Form!$C$1:$V$39, Fixtures!C265+1, FALSE)</f>
        <v>2.1842105263157894</v>
      </c>
      <c r="G265" s="46">
        <f t="shared" ca="1" si="131"/>
        <v>0.92771084337349397</v>
      </c>
      <c r="H265" s="46">
        <f t="shared" ca="1" si="132"/>
        <v>1.0779220779220779</v>
      </c>
      <c r="I265" s="46">
        <f t="shared" ca="1" si="133"/>
        <v>1.2601479188321287</v>
      </c>
      <c r="J265" s="46">
        <f t="shared" ca="1" si="134"/>
        <v>1.9952779568530672</v>
      </c>
      <c r="K265" s="16">
        <f t="shared" ca="1" si="135"/>
        <v>2.2012441631277553</v>
      </c>
      <c r="L265" s="16">
        <f t="shared" ca="1" si="136"/>
        <v>0.44244891746586368</v>
      </c>
      <c r="M265" s="16">
        <f t="shared" ca="1" si="137"/>
        <v>0.33385883193646287</v>
      </c>
      <c r="N265" s="16">
        <f t="shared" ca="1" si="138"/>
        <v>0.31237854691563305</v>
      </c>
      <c r="O265" s="16"/>
      <c r="P265" s="46">
        <f t="shared" ca="1" si="139"/>
        <v>0.40640625216122217</v>
      </c>
      <c r="Q265" s="46">
        <f t="shared" ca="1" si="140"/>
        <v>0.71306835773341981</v>
      </c>
      <c r="R265" s="46">
        <f t="shared" ca="1" si="141"/>
        <v>1.0000000000000002</v>
      </c>
      <c r="T265" s="47">
        <f t="shared" ca="1" si="145"/>
        <v>0.58169644909316898</v>
      </c>
      <c r="U265" s="47"/>
      <c r="V265" s="16" t="str">
        <f t="shared" ca="1" si="142"/>
        <v>Draw</v>
      </c>
      <c r="W265" s="16">
        <f t="shared" ca="1" si="143"/>
        <v>1</v>
      </c>
      <c r="X265" s="16">
        <f t="shared" ca="1" si="144"/>
        <v>1</v>
      </c>
    </row>
    <row r="266" spans="1:24" x14ac:dyDescent="0.25">
      <c r="A266" s="16" t="s">
        <v>0</v>
      </c>
      <c r="B266" s="16" t="s">
        <v>17</v>
      </c>
      <c r="C266" s="16">
        <f>COUNTIF(A$2:A266, A266)+COUNTIF(B$2:B266, A266)</f>
        <v>27</v>
      </c>
      <c r="D266" s="16">
        <f>COUNTIF(B$2:B266, B266)+COUNTIF(A$2:A266, B266)</f>
        <v>27</v>
      </c>
      <c r="E266" s="46">
        <f ca="1">HLOOKUP(A266, Form!$C$1:$V$39, Fixtures!C266+1, FALSE)</f>
        <v>1.6842105263157894</v>
      </c>
      <c r="F266" s="46">
        <f ca="1">HLOOKUP(B266, Form!$C$1:$V$39, Fixtures!C266+1, FALSE)</f>
        <v>1.131578947368421</v>
      </c>
      <c r="G266" s="46">
        <f t="shared" ca="1" si="131"/>
        <v>1.4883720930232558</v>
      </c>
      <c r="H266" s="46">
        <f t="shared" ca="1" si="132"/>
        <v>0.671875</v>
      </c>
      <c r="I266" s="46">
        <f t="shared" ca="1" si="133"/>
        <v>0.50676962255931157</v>
      </c>
      <c r="J266" s="46">
        <f t="shared" ca="1" si="134"/>
        <v>1.9164215778628539</v>
      </c>
      <c r="K266" s="16">
        <f t="shared" ca="1" si="135"/>
        <v>5.4427148700178112</v>
      </c>
      <c r="L266" s="16">
        <f t="shared" ca="1" si="136"/>
        <v>0.66367146312749392</v>
      </c>
      <c r="M266" s="16">
        <f t="shared" ca="1" si="137"/>
        <v>0.34288595571727915</v>
      </c>
      <c r="N266" s="16">
        <f t="shared" ca="1" si="138"/>
        <v>0.15521407049280694</v>
      </c>
      <c r="O266" s="16"/>
      <c r="P266" s="46">
        <f t="shared" ca="1" si="139"/>
        <v>0.57125817703265103</v>
      </c>
      <c r="Q266" s="46">
        <f t="shared" ca="1" si="140"/>
        <v>0.86639879535922593</v>
      </c>
      <c r="R266" s="46">
        <f t="shared" ca="1" si="141"/>
        <v>1</v>
      </c>
      <c r="T266" s="47">
        <f t="shared" ca="1" si="145"/>
        <v>0.22280647227378192</v>
      </c>
      <c r="U266" s="47"/>
      <c r="V266" s="16" t="str">
        <f t="shared" ca="1" si="142"/>
        <v>Manchester United</v>
      </c>
      <c r="W266" s="16">
        <f t="shared" ca="1" si="143"/>
        <v>3</v>
      </c>
      <c r="X266" s="16">
        <f t="shared" ca="1" si="144"/>
        <v>0</v>
      </c>
    </row>
    <row r="267" spans="1:24" x14ac:dyDescent="0.25">
      <c r="A267" s="16" t="s">
        <v>8</v>
      </c>
      <c r="B267" s="16" t="s">
        <v>10</v>
      </c>
      <c r="C267" s="16">
        <f>COUNTIF(A$2:A267, A267)+COUNTIF(B$2:B267, A267)</f>
        <v>27</v>
      </c>
      <c r="D267" s="16">
        <f>COUNTIF(B$2:B267, B267)+COUNTIF(A$2:A267, B267)</f>
        <v>27</v>
      </c>
      <c r="E267" s="46">
        <f ca="1">HLOOKUP(A267, Form!$C$1:$V$39, Fixtures!C267+1, FALSE)</f>
        <v>0.81578947368421051</v>
      </c>
      <c r="F267" s="46">
        <f ca="1">HLOOKUP(B267, Form!$C$1:$V$39, Fixtures!C267+1, FALSE)</f>
        <v>1</v>
      </c>
      <c r="G267" s="46">
        <f t="shared" ca="1" si="131"/>
        <v>0.81578947368421051</v>
      </c>
      <c r="H267" s="46">
        <f t="shared" ca="1" si="132"/>
        <v>1.2258064516129032</v>
      </c>
      <c r="I267" s="46">
        <f t="shared" ca="1" si="133"/>
        <v>1.6144131134889992</v>
      </c>
      <c r="J267" s="46">
        <f t="shared" ca="1" si="134"/>
        <v>1.7671494067266877</v>
      </c>
      <c r="K267" s="16">
        <f t="shared" ca="1" si="135"/>
        <v>1.7208581847247868</v>
      </c>
      <c r="L267" s="16">
        <f t="shared" ca="1" si="136"/>
        <v>0.38249502147940007</v>
      </c>
      <c r="M267" s="16">
        <f t="shared" ca="1" si="137"/>
        <v>0.361382727498953</v>
      </c>
      <c r="N267" s="16">
        <f t="shared" ca="1" si="138"/>
        <v>0.36753109942080625</v>
      </c>
      <c r="O267" s="16"/>
      <c r="P267" s="46">
        <f t="shared" ca="1" si="139"/>
        <v>0.3441532987885913</v>
      </c>
      <c r="Q267" s="46">
        <f t="shared" ca="1" si="140"/>
        <v>0.6693106232236794</v>
      </c>
      <c r="R267" s="46">
        <f t="shared" ca="1" si="141"/>
        <v>1</v>
      </c>
      <c r="T267" s="47">
        <f t="shared" ca="1" si="145"/>
        <v>0.46736348594577204</v>
      </c>
      <c r="U267" s="47"/>
      <c r="V267" s="16" t="str">
        <f t="shared" ca="1" si="142"/>
        <v>Draw</v>
      </c>
      <c r="W267" s="16">
        <f t="shared" ca="1" si="143"/>
        <v>1</v>
      </c>
      <c r="X267" s="16">
        <f t="shared" ca="1" si="144"/>
        <v>1</v>
      </c>
    </row>
    <row r="268" spans="1:24" x14ac:dyDescent="0.25">
      <c r="A268" s="16" t="s">
        <v>2</v>
      </c>
      <c r="B268" s="16" t="s">
        <v>18</v>
      </c>
      <c r="C268" s="16">
        <f>COUNTIF(A$2:A268, A268)+COUNTIF(B$2:B268, A268)</f>
        <v>27</v>
      </c>
      <c r="D268" s="16">
        <f>COUNTIF(B$2:B268, B268)+COUNTIF(A$2:A268, B268)</f>
        <v>27</v>
      </c>
      <c r="E268" s="46">
        <f ca="1">HLOOKUP(A268, Form!$C$1:$V$39, Fixtures!C268+1, FALSE)</f>
        <v>0.58973684210526311</v>
      </c>
      <c r="F268" s="46">
        <f ca="1">HLOOKUP(B268, Form!$C$1:$V$39, Fixtures!C268+1, FALSE)</f>
        <v>1.868421052631579</v>
      </c>
      <c r="G268" s="46">
        <f t="shared" ca="1" si="131"/>
        <v>0.3156338028169014</v>
      </c>
      <c r="H268" s="46">
        <f t="shared" ca="1" si="132"/>
        <v>3.1682284694332892</v>
      </c>
      <c r="I268" s="46">
        <f t="shared" ca="1" si="133"/>
        <v>10.062341450040451</v>
      </c>
      <c r="J268" s="46">
        <f t="shared" ca="1" si="134"/>
        <v>0.72078845028545291</v>
      </c>
      <c r="K268" s="16">
        <f t="shared" ca="1" si="135"/>
        <v>0.27926045613914541</v>
      </c>
      <c r="L268" s="16">
        <f t="shared" ca="1" si="136"/>
        <v>9.0396775810634863E-2</v>
      </c>
      <c r="M268" s="16">
        <f t="shared" ca="1" si="137"/>
        <v>0.58112895855043367</v>
      </c>
      <c r="N268" s="16">
        <f t="shared" ca="1" si="138"/>
        <v>0.78170164269599673</v>
      </c>
      <c r="O268" s="16"/>
      <c r="P268" s="46">
        <f t="shared" ca="1" si="139"/>
        <v>6.2204151420335634E-2</v>
      </c>
      <c r="Q268" s="46">
        <f t="shared" ca="1" si="140"/>
        <v>0.46209268072073978</v>
      </c>
      <c r="R268" s="46">
        <f t="shared" ca="1" si="141"/>
        <v>1</v>
      </c>
      <c r="T268" s="47">
        <f t="shared" ca="1" si="145"/>
        <v>0.59020051032857956</v>
      </c>
      <c r="U268" s="47"/>
      <c r="V268" s="16" t="str">
        <f t="shared" ca="1" si="142"/>
        <v>Tottenham Hotspur</v>
      </c>
      <c r="W268" s="16">
        <f t="shared" ca="1" si="143"/>
        <v>0</v>
      </c>
      <c r="X268" s="16">
        <f t="shared" ca="1" si="144"/>
        <v>3</v>
      </c>
    </row>
    <row r="269" spans="1:24" x14ac:dyDescent="0.25">
      <c r="A269" s="16" t="s">
        <v>3</v>
      </c>
      <c r="B269" s="16" t="s">
        <v>16</v>
      </c>
      <c r="C269" s="16">
        <f>COUNTIF(A$2:A269, A269)+COUNTIF(B$2:B269, A269)</f>
        <v>27</v>
      </c>
      <c r="D269" s="16">
        <f>COUNTIF(B$2:B269, B269)+COUNTIF(A$2:A269, B269)</f>
        <v>27</v>
      </c>
      <c r="E269" s="46">
        <f ca="1">HLOOKUP(A269, Form!$C$1:$V$39, Fixtures!C269+1, FALSE)</f>
        <v>1.7105263157894737</v>
      </c>
      <c r="F269" s="46">
        <f ca="1">HLOOKUP(B269, Form!$C$1:$V$39, Fixtures!C269+1, FALSE)</f>
        <v>1.0263157894736843</v>
      </c>
      <c r="G269" s="46">
        <f t="shared" ca="1" si="131"/>
        <v>1.6666666666666665</v>
      </c>
      <c r="H269" s="46">
        <f t="shared" ca="1" si="132"/>
        <v>0.60000000000000009</v>
      </c>
      <c r="I269" s="46">
        <f t="shared" ca="1" si="133"/>
        <v>0.40749579297692551</v>
      </c>
      <c r="J269" s="46">
        <f t="shared" ca="1" si="134"/>
        <v>1.8505790771934791</v>
      </c>
      <c r="K269" s="16">
        <f t="shared" ca="1" si="135"/>
        <v>6.7594814585671781</v>
      </c>
      <c r="L269" s="16">
        <f t="shared" ca="1" si="136"/>
        <v>0.71048169734486311</v>
      </c>
      <c r="M269" s="16">
        <f t="shared" ca="1" si="137"/>
        <v>0.35080591448967774</v>
      </c>
      <c r="N269" s="16">
        <f t="shared" ca="1" si="138"/>
        <v>0.12887459108442206</v>
      </c>
      <c r="O269" s="16"/>
      <c r="P269" s="46">
        <f t="shared" ca="1" si="139"/>
        <v>0.59696207424698322</v>
      </c>
      <c r="Q269" s="46">
        <f t="shared" ca="1" si="140"/>
        <v>0.8917167838397595</v>
      </c>
      <c r="R269" s="46">
        <f t="shared" ca="1" si="141"/>
        <v>1</v>
      </c>
      <c r="T269" s="47">
        <f t="shared" ca="1" si="145"/>
        <v>6.5148496292342095E-2</v>
      </c>
      <c r="U269" s="47"/>
      <c r="V269" s="16" t="str">
        <f t="shared" ca="1" si="142"/>
        <v>Stoke City</v>
      </c>
      <c r="W269" s="16">
        <f t="shared" ca="1" si="143"/>
        <v>3</v>
      </c>
      <c r="X269" s="16">
        <f t="shared" ca="1" si="144"/>
        <v>0</v>
      </c>
    </row>
    <row r="270" spans="1:24" x14ac:dyDescent="0.25">
      <c r="A270" s="16" t="s">
        <v>4</v>
      </c>
      <c r="B270" s="16" t="s">
        <v>13</v>
      </c>
      <c r="C270" s="16">
        <f>COUNTIF(A$2:A270, A270)+COUNTIF(B$2:B270, A270)</f>
        <v>27</v>
      </c>
      <c r="D270" s="16">
        <f>COUNTIF(B$2:B270, B270)+COUNTIF(A$2:A270, B270)</f>
        <v>27</v>
      </c>
      <c r="E270" s="46">
        <f ca="1">HLOOKUP(A270, Form!$C$1:$V$39, Fixtures!C270+1, FALSE)</f>
        <v>0.71052631578947367</v>
      </c>
      <c r="F270" s="46">
        <f ca="1">HLOOKUP(B270, Form!$C$1:$V$39, Fixtures!C270+1, FALSE)</f>
        <v>1.5</v>
      </c>
      <c r="G270" s="46">
        <f t="shared" ca="1" si="131"/>
        <v>0.47368421052631576</v>
      </c>
      <c r="H270" s="46">
        <f t="shared" ca="1" si="132"/>
        <v>2.1111111111111112</v>
      </c>
      <c r="I270" s="46">
        <f t="shared" ca="1" si="133"/>
        <v>4.6021264065875265</v>
      </c>
      <c r="J270" s="46">
        <f t="shared" ca="1" si="134"/>
        <v>1.0575736933530513</v>
      </c>
      <c r="K270" s="16">
        <f t="shared" ca="1" si="135"/>
        <v>0.60762311296269411</v>
      </c>
      <c r="L270" s="16">
        <f t="shared" ca="1" si="136"/>
        <v>0.17850364797625817</v>
      </c>
      <c r="M270" s="16">
        <f t="shared" ca="1" si="137"/>
        <v>0.48600932410366599</v>
      </c>
      <c r="N270" s="16">
        <f t="shared" ca="1" si="138"/>
        <v>0.62203634168775823</v>
      </c>
      <c r="O270" s="16"/>
      <c r="P270" s="46">
        <f t="shared" ca="1" si="139"/>
        <v>0.13874605976315596</v>
      </c>
      <c r="Q270" s="46">
        <f t="shared" ca="1" si="140"/>
        <v>0.51650796822850586</v>
      </c>
      <c r="R270" s="46">
        <f t="shared" ca="1" si="141"/>
        <v>1</v>
      </c>
      <c r="T270" s="47">
        <f t="shared" ca="1" si="145"/>
        <v>0.64476706128300443</v>
      </c>
      <c r="U270" s="47"/>
      <c r="V270" s="16" t="str">
        <f t="shared" ca="1" si="142"/>
        <v>Southampton</v>
      </c>
      <c r="W270" s="16">
        <f t="shared" ca="1" si="143"/>
        <v>0</v>
      </c>
      <c r="X270" s="16">
        <f t="shared" ca="1" si="144"/>
        <v>3</v>
      </c>
    </row>
    <row r="271" spans="1:24" x14ac:dyDescent="0.25">
      <c r="A271" s="16" t="s">
        <v>5</v>
      </c>
      <c r="B271" s="16" t="s">
        <v>12</v>
      </c>
      <c r="C271" s="16">
        <f>COUNTIF(A$2:A271, A271)+COUNTIF(B$2:B271, A271)</f>
        <v>27</v>
      </c>
      <c r="D271" s="16">
        <f>COUNTIF(B$2:B271, B271)+COUNTIF(A$2:A271, B271)</f>
        <v>27</v>
      </c>
      <c r="E271" s="46">
        <f ca="1">HLOOKUP(A271, Form!$C$1:$V$39, Fixtures!C271+1, FALSE)</f>
        <v>1.1578947368421053</v>
      </c>
      <c r="F271" s="46">
        <f ca="1">HLOOKUP(B271, Form!$C$1:$V$39, Fixtures!C271+1, FALSE)</f>
        <v>1.8157894736842106</v>
      </c>
      <c r="G271" s="46">
        <f t="shared" ca="1" si="131"/>
        <v>0.6376811594202898</v>
      </c>
      <c r="H271" s="46">
        <f t="shared" ca="1" si="132"/>
        <v>1.5681818181818181</v>
      </c>
      <c r="I271" s="46">
        <f t="shared" ca="1" si="133"/>
        <v>2.595102763619821</v>
      </c>
      <c r="J271" s="46">
        <f t="shared" ca="1" si="134"/>
        <v>1.400382066896336</v>
      </c>
      <c r="K271" s="16">
        <f t="shared" ca="1" si="135"/>
        <v>1.0737146834633446</v>
      </c>
      <c r="L271" s="16">
        <f t="shared" ca="1" si="136"/>
        <v>0.27815616569277829</v>
      </c>
      <c r="M271" s="16">
        <f t="shared" ca="1" si="137"/>
        <v>0.41660034616613656</v>
      </c>
      <c r="N271" s="16">
        <f t="shared" ca="1" si="138"/>
        <v>0.48222641618657192</v>
      </c>
      <c r="O271" s="16"/>
      <c r="P271" s="46">
        <f t="shared" ca="1" si="139"/>
        <v>0.23632982183920714</v>
      </c>
      <c r="Q271" s="46">
        <f t="shared" ca="1" si="140"/>
        <v>0.59028597212759615</v>
      </c>
      <c r="R271" s="46">
        <f t="shared" ca="1" si="141"/>
        <v>0.99999999999999978</v>
      </c>
      <c r="T271" s="47">
        <f t="shared" ca="1" si="145"/>
        <v>0.88244087662708404</v>
      </c>
      <c r="U271" s="47"/>
      <c r="V271" s="16" t="str">
        <f t="shared" ca="1" si="142"/>
        <v>Crystal Palace</v>
      </c>
      <c r="W271" s="16">
        <f t="shared" ca="1" si="143"/>
        <v>0</v>
      </c>
      <c r="X271" s="16">
        <f t="shared" ca="1" si="144"/>
        <v>3</v>
      </c>
    </row>
    <row r="272" spans="1:24" x14ac:dyDescent="0.25">
      <c r="A272" s="16" t="s">
        <v>10</v>
      </c>
      <c r="B272" s="16" t="s">
        <v>4</v>
      </c>
      <c r="C272" s="16">
        <f>COUNTIF(A$2:A272, A272)+COUNTIF(B$2:B272, A272)</f>
        <v>28</v>
      </c>
      <c r="D272" s="16">
        <f>COUNTIF(B$2:B272, B272)+COUNTIF(A$2:A272, B272)</f>
        <v>28</v>
      </c>
      <c r="E272" s="46">
        <f ca="1">HLOOKUP(A272, Form!$C$1:$V$39, Fixtures!C272+1, FALSE)</f>
        <v>1.0263157894736843</v>
      </c>
      <c r="F272" s="46">
        <f ca="1">HLOOKUP(B272, Form!$C$1:$V$39, Fixtures!C272+1, FALSE)</f>
        <v>0.68421052631578949</v>
      </c>
      <c r="G272" s="46">
        <f t="shared" ca="1" si="131"/>
        <v>1.5</v>
      </c>
      <c r="H272" s="46">
        <f t="shared" ca="1" si="132"/>
        <v>0.66666666666666663</v>
      </c>
      <c r="I272" s="46">
        <f t="shared" ca="1" si="133"/>
        <v>0.49922671054137779</v>
      </c>
      <c r="J272" s="46">
        <f t="shared" ca="1" si="134"/>
        <v>1.9118187309546939</v>
      </c>
      <c r="K272" s="16">
        <f t="shared" ca="1" si="135"/>
        <v>5.5244339646337712</v>
      </c>
      <c r="L272" s="16">
        <f t="shared" ca="1" si="136"/>
        <v>0.66701052814013384</v>
      </c>
      <c r="M272" s="16">
        <f t="shared" ca="1" si="137"/>
        <v>0.34342797144935305</v>
      </c>
      <c r="N272" s="16">
        <f t="shared" ca="1" si="138"/>
        <v>0.15327000095649398</v>
      </c>
      <c r="O272" s="16"/>
      <c r="P272" s="46">
        <f t="shared" ca="1" si="139"/>
        <v>0.5731766398777618</v>
      </c>
      <c r="Q272" s="46">
        <f t="shared" ca="1" si="140"/>
        <v>0.86829175787185209</v>
      </c>
      <c r="R272" s="46">
        <f t="shared" ca="1" si="141"/>
        <v>1</v>
      </c>
      <c r="T272" s="47">
        <f t="shared" ca="1" si="145"/>
        <v>0.75302687720200867</v>
      </c>
      <c r="U272" s="47"/>
      <c r="V272" s="16" t="str">
        <f t="shared" ca="1" si="142"/>
        <v>Draw</v>
      </c>
      <c r="W272" s="16">
        <f t="shared" ca="1" si="143"/>
        <v>1</v>
      </c>
      <c r="X272" s="16">
        <f t="shared" ca="1" si="144"/>
        <v>1</v>
      </c>
    </row>
    <row r="273" spans="1:24" x14ac:dyDescent="0.25">
      <c r="A273" s="16" t="s">
        <v>16</v>
      </c>
      <c r="B273" s="16" t="s">
        <v>17</v>
      </c>
      <c r="C273" s="16">
        <f>COUNTIF(A$2:A273, A273)+COUNTIF(B$2:B273, A273)</f>
        <v>28</v>
      </c>
      <c r="D273" s="16">
        <f>COUNTIF(B$2:B273, B273)+COUNTIF(A$2:A273, B273)</f>
        <v>28</v>
      </c>
      <c r="E273" s="46">
        <f ca="1">HLOOKUP(A273, Form!$C$1:$V$39, Fixtures!C273+1, FALSE)</f>
        <v>0.94736842105263153</v>
      </c>
      <c r="F273" s="46">
        <f ca="1">HLOOKUP(B273, Form!$C$1:$V$39, Fixtures!C273+1, FALSE)</f>
        <v>1.1052631578947369</v>
      </c>
      <c r="G273" s="46">
        <f t="shared" ca="1" si="131"/>
        <v>0.85714285714285698</v>
      </c>
      <c r="H273" s="46">
        <f t="shared" ca="1" si="132"/>
        <v>1.1666666666666667</v>
      </c>
      <c r="I273" s="46">
        <f t="shared" ca="1" si="133"/>
        <v>1.4676825595003409</v>
      </c>
      <c r="J273" s="46">
        <f t="shared" ca="1" si="134"/>
        <v>1.8516306716021558</v>
      </c>
      <c r="K273" s="16">
        <f t="shared" ca="1" si="135"/>
        <v>1.8917769232495596</v>
      </c>
      <c r="L273" s="16">
        <f t="shared" ca="1" si="136"/>
        <v>0.40523850855536336</v>
      </c>
      <c r="M273" s="16">
        <f t="shared" ca="1" si="137"/>
        <v>0.35067654796901226</v>
      </c>
      <c r="N273" s="16">
        <f t="shared" ca="1" si="138"/>
        <v>0.34580814030297879</v>
      </c>
      <c r="O273" s="16"/>
      <c r="P273" s="46">
        <f t="shared" ca="1" si="139"/>
        <v>0.36782243463905778</v>
      </c>
      <c r="Q273" s="46">
        <f t="shared" ca="1" si="140"/>
        <v>0.68612066869536137</v>
      </c>
      <c r="R273" s="46">
        <f t="shared" ca="1" si="141"/>
        <v>1</v>
      </c>
      <c r="T273" s="47">
        <f t="shared" ca="1" si="145"/>
        <v>0.12214313261823029</v>
      </c>
      <c r="U273" s="47"/>
      <c r="V273" s="16" t="str">
        <f t="shared" ca="1" si="142"/>
        <v>Hull City</v>
      </c>
      <c r="W273" s="16">
        <f t="shared" ca="1" si="143"/>
        <v>3</v>
      </c>
      <c r="X273" s="16">
        <f t="shared" ca="1" si="144"/>
        <v>0</v>
      </c>
    </row>
    <row r="274" spans="1:24" x14ac:dyDescent="0.25">
      <c r="A274" s="16" t="s">
        <v>2</v>
      </c>
      <c r="B274" s="16" t="s">
        <v>6</v>
      </c>
      <c r="C274" s="16">
        <f>COUNTIF(A$2:A274, A274)+COUNTIF(B$2:B274, A274)</f>
        <v>28</v>
      </c>
      <c r="D274" s="16">
        <f>COUNTIF(B$2:B274, B274)+COUNTIF(A$2:A274, B274)</f>
        <v>28</v>
      </c>
      <c r="E274" s="46">
        <f ca="1">HLOOKUP(A274, Form!$C$1:$V$39, Fixtures!C274+1, FALSE)</f>
        <v>0.55894736842105264</v>
      </c>
      <c r="F274" s="46">
        <f ca="1">HLOOKUP(B274, Form!$C$1:$V$39, Fixtures!C274+1, FALSE)</f>
        <v>1.5526315789473684</v>
      </c>
      <c r="G274" s="46">
        <f t="shared" ca="1" si="131"/>
        <v>0.36000000000000004</v>
      </c>
      <c r="H274" s="46">
        <f t="shared" ca="1" si="132"/>
        <v>2.7777777777777777</v>
      </c>
      <c r="I274" s="46">
        <f t="shared" ca="1" si="133"/>
        <v>7.8096352565416547</v>
      </c>
      <c r="J274" s="46">
        <f t="shared" ca="1" si="134"/>
        <v>0.81611431559874659</v>
      </c>
      <c r="K274" s="16">
        <f t="shared" ca="1" si="135"/>
        <v>0.35924630882851721</v>
      </c>
      <c r="L274" s="16">
        <f t="shared" ca="1" si="136"/>
        <v>0.1135120775014429</v>
      </c>
      <c r="M274" s="16">
        <f t="shared" ca="1" si="137"/>
        <v>0.55062613152207573</v>
      </c>
      <c r="N274" s="16">
        <f t="shared" ca="1" si="138"/>
        <v>0.73570183233520203</v>
      </c>
      <c r="O274" s="16"/>
      <c r="P274" s="46">
        <f t="shared" ca="1" si="139"/>
        <v>8.1089320313530375E-2</v>
      </c>
      <c r="Q274" s="46">
        <f t="shared" ca="1" si="140"/>
        <v>0.47443864256010926</v>
      </c>
      <c r="R274" s="46">
        <f t="shared" ca="1" si="141"/>
        <v>1</v>
      </c>
      <c r="T274" s="47">
        <f t="shared" ca="1" si="145"/>
        <v>0.11841905948739717</v>
      </c>
      <c r="U274" s="47"/>
      <c r="V274" s="16" t="str">
        <f t="shared" ca="1" si="142"/>
        <v>Draw</v>
      </c>
      <c r="W274" s="16">
        <f t="shared" ca="1" si="143"/>
        <v>1</v>
      </c>
      <c r="X274" s="16">
        <f t="shared" ca="1" si="144"/>
        <v>1</v>
      </c>
    </row>
    <row r="275" spans="1:24" x14ac:dyDescent="0.25">
      <c r="A275" s="16" t="s">
        <v>13</v>
      </c>
      <c r="B275" s="16" t="s">
        <v>12</v>
      </c>
      <c r="C275" s="16">
        <f>COUNTIF(A$2:A275, A275)+COUNTIF(B$2:B275, A275)</f>
        <v>28</v>
      </c>
      <c r="D275" s="16">
        <f>COUNTIF(B$2:B275, B275)+COUNTIF(A$2:A275, B275)</f>
        <v>28</v>
      </c>
      <c r="E275" s="46">
        <f ca="1">HLOOKUP(A275, Form!$C$1:$V$39, Fixtures!C275+1, FALSE)</f>
        <v>1.5789473684210527</v>
      </c>
      <c r="F275" s="46">
        <f ca="1">HLOOKUP(B275, Form!$C$1:$V$39, Fixtures!C275+1, FALSE)</f>
        <v>1.868421052631579</v>
      </c>
      <c r="G275" s="46">
        <f t="shared" ca="1" si="131"/>
        <v>0.84507042253521125</v>
      </c>
      <c r="H275" s="46">
        <f t="shared" ca="1" si="132"/>
        <v>1.1833333333333333</v>
      </c>
      <c r="I275" s="46">
        <f t="shared" ca="1" si="133"/>
        <v>1.5083531979613338</v>
      </c>
      <c r="J275" s="46">
        <f t="shared" ca="1" si="134"/>
        <v>1.8269916840146134</v>
      </c>
      <c r="K275" s="16">
        <f t="shared" ca="1" si="135"/>
        <v>1.841081153360522</v>
      </c>
      <c r="L275" s="16">
        <f t="shared" ca="1" si="136"/>
        <v>0.39866793911349913</v>
      </c>
      <c r="M275" s="16">
        <f t="shared" ca="1" si="137"/>
        <v>0.3537329117926159</v>
      </c>
      <c r="N275" s="16">
        <f t="shared" ca="1" si="138"/>
        <v>0.35197868206515953</v>
      </c>
      <c r="O275" s="16"/>
      <c r="P275" s="46">
        <f t="shared" ca="1" si="139"/>
        <v>0.36098816322763982</v>
      </c>
      <c r="Q275" s="46">
        <f t="shared" ca="1" si="140"/>
        <v>0.68128829667987456</v>
      </c>
      <c r="R275" s="46">
        <f t="shared" ca="1" si="141"/>
        <v>1</v>
      </c>
      <c r="T275" s="47">
        <f t="shared" ca="1" si="145"/>
        <v>0.86100682012621665</v>
      </c>
      <c r="U275" s="47"/>
      <c r="V275" s="16" t="str">
        <f t="shared" ca="1" si="142"/>
        <v>Crystal Palace</v>
      </c>
      <c r="W275" s="16">
        <f t="shared" ca="1" si="143"/>
        <v>0</v>
      </c>
      <c r="X275" s="16">
        <f t="shared" ca="1" si="144"/>
        <v>3</v>
      </c>
    </row>
    <row r="276" spans="1:24" x14ac:dyDescent="0.25">
      <c r="A276" s="16" t="s">
        <v>5</v>
      </c>
      <c r="B276" s="16" t="s">
        <v>11</v>
      </c>
      <c r="C276" s="16">
        <f>COUNTIF(A$2:A276, A276)+COUNTIF(B$2:B276, A276)</f>
        <v>28</v>
      </c>
      <c r="D276" s="16">
        <f>COUNTIF(B$2:B276, B276)+COUNTIF(A$2:A276, B276)</f>
        <v>28</v>
      </c>
      <c r="E276" s="46">
        <f ca="1">HLOOKUP(A276, Form!$C$1:$V$39, Fixtures!C276+1, FALSE)</f>
        <v>1.0789473684210527</v>
      </c>
      <c r="F276" s="46">
        <f ca="1">HLOOKUP(B276, Form!$C$1:$V$39, Fixtures!C276+1, FALSE)</f>
        <v>1.736842105263158</v>
      </c>
      <c r="G276" s="46">
        <f t="shared" ca="1" si="131"/>
        <v>0.62121212121212122</v>
      </c>
      <c r="H276" s="46">
        <f t="shared" ca="1" si="132"/>
        <v>1.6097560975609757</v>
      </c>
      <c r="I276" s="46">
        <f t="shared" ca="1" si="133"/>
        <v>2.7293067030149336</v>
      </c>
      <c r="J276" s="46">
        <f t="shared" ca="1" si="134"/>
        <v>1.366201304851163</v>
      </c>
      <c r="K276" s="16">
        <f t="shared" ca="1" si="135"/>
        <v>1.0212391950834299</v>
      </c>
      <c r="L276" s="16">
        <f t="shared" ca="1" si="136"/>
        <v>0.2681463552438732</v>
      </c>
      <c r="M276" s="16">
        <f t="shared" ca="1" si="137"/>
        <v>0.42261831144704787</v>
      </c>
      <c r="N276" s="16">
        <f t="shared" ca="1" si="138"/>
        <v>0.49474599663041041</v>
      </c>
      <c r="O276" s="16"/>
      <c r="P276" s="46">
        <f t="shared" ca="1" si="139"/>
        <v>0.22618637144320008</v>
      </c>
      <c r="Q276" s="46">
        <f t="shared" ca="1" si="140"/>
        <v>0.58267267268239653</v>
      </c>
      <c r="R276" s="46">
        <f t="shared" ca="1" si="141"/>
        <v>1</v>
      </c>
      <c r="T276" s="47">
        <f t="shared" ca="1" si="145"/>
        <v>0.51310952465856474</v>
      </c>
      <c r="U276" s="47"/>
      <c r="V276" s="16" t="str">
        <f t="shared" ca="1" si="142"/>
        <v>Draw</v>
      </c>
      <c r="W276" s="16">
        <f t="shared" ca="1" si="143"/>
        <v>1</v>
      </c>
      <c r="X276" s="16">
        <f t="shared" ca="1" si="144"/>
        <v>1</v>
      </c>
    </row>
    <row r="277" spans="1:24" x14ac:dyDescent="0.25">
      <c r="A277" s="16" t="s">
        <v>7</v>
      </c>
      <c r="B277" s="16" t="s">
        <v>9</v>
      </c>
      <c r="C277" s="16">
        <f>COUNTIF(A$2:A277, A277)+COUNTIF(B$2:B277, A277)</f>
        <v>28</v>
      </c>
      <c r="D277" s="16">
        <f>COUNTIF(B$2:B277, B277)+COUNTIF(A$2:A277, B277)</f>
        <v>28</v>
      </c>
      <c r="E277" s="46">
        <f ca="1">HLOOKUP(A277, Form!$C$1:$V$39, Fixtures!C277+1, FALSE)</f>
        <v>1.9736842105263157</v>
      </c>
      <c r="F277" s="46">
        <f ca="1">HLOOKUP(B277, Form!$C$1:$V$39, Fixtures!C277+1, FALSE)</f>
        <v>1.0518421052631579</v>
      </c>
      <c r="G277" s="46">
        <f t="shared" ca="1" si="131"/>
        <v>1.8764073054791093</v>
      </c>
      <c r="H277" s="46">
        <f t="shared" ca="1" si="132"/>
        <v>0.53293333333333337</v>
      </c>
      <c r="I277" s="46">
        <f t="shared" ca="1" si="133"/>
        <v>0.32428310226390172</v>
      </c>
      <c r="J277" s="46">
        <f t="shared" ca="1" si="134"/>
        <v>1.7840245759916062</v>
      </c>
      <c r="K277" s="16">
        <f t="shared" ca="1" si="135"/>
        <v>8.4819254511215494</v>
      </c>
      <c r="L277" s="16">
        <f t="shared" ca="1" si="136"/>
        <v>0.75512554550493771</v>
      </c>
      <c r="M277" s="16">
        <f t="shared" ca="1" si="137"/>
        <v>0.35919223149954516</v>
      </c>
      <c r="N277" s="16">
        <f t="shared" ca="1" si="138"/>
        <v>0.10546381166514203</v>
      </c>
      <c r="O277" s="16"/>
      <c r="P277" s="46">
        <f t="shared" ca="1" si="139"/>
        <v>0.61906619391470563</v>
      </c>
      <c r="Q277" s="46">
        <f t="shared" ca="1" si="140"/>
        <v>0.91353877395364869</v>
      </c>
      <c r="R277" s="46">
        <f t="shared" ca="1" si="141"/>
        <v>1</v>
      </c>
      <c r="T277" s="47">
        <f t="shared" ca="1" si="145"/>
        <v>4.0304246992340476E-2</v>
      </c>
      <c r="U277" s="47"/>
      <c r="V277" s="16" t="str">
        <f t="shared" ca="1" si="142"/>
        <v>Liverpool</v>
      </c>
      <c r="W277" s="16">
        <f t="shared" ca="1" si="143"/>
        <v>3</v>
      </c>
      <c r="X277" s="16">
        <f t="shared" ca="1" si="144"/>
        <v>0</v>
      </c>
    </row>
    <row r="278" spans="1:24" x14ac:dyDescent="0.25">
      <c r="A278" s="16" t="s">
        <v>19</v>
      </c>
      <c r="B278" s="16" t="s">
        <v>1</v>
      </c>
      <c r="C278" s="16">
        <f>COUNTIF(A$2:A278, A278)+COUNTIF(B$2:B278, A278)</f>
        <v>28</v>
      </c>
      <c r="D278" s="16">
        <f>COUNTIF(B$2:B278, B278)+COUNTIF(A$2:A278, B278)</f>
        <v>28</v>
      </c>
      <c r="E278" s="46">
        <f ca="1">HLOOKUP(A278, Form!$C$1:$V$39, Fixtures!C278+1, FALSE)</f>
        <v>2.1315789473684212</v>
      </c>
      <c r="F278" s="46">
        <f ca="1">HLOOKUP(B278, Form!$C$1:$V$39, Fixtures!C278+1, FALSE)</f>
        <v>0.51526315789473676</v>
      </c>
      <c r="G278" s="46">
        <f t="shared" ca="1" si="131"/>
        <v>4.1368743615934633</v>
      </c>
      <c r="H278" s="46">
        <f t="shared" ca="1" si="132"/>
        <v>0.24172839506172833</v>
      </c>
      <c r="I278" s="46">
        <f t="shared" ca="1" si="133"/>
        <v>7.0680251680100101E-2</v>
      </c>
      <c r="J278" s="46">
        <f t="shared" ca="1" si="134"/>
        <v>1.3973563116550778</v>
      </c>
      <c r="K278" s="16">
        <f t="shared" ca="1" si="135"/>
        <v>38.547883718049846</v>
      </c>
      <c r="L278" s="16">
        <f t="shared" ca="1" si="136"/>
        <v>0.93398565858556792</v>
      </c>
      <c r="M278" s="16">
        <f t="shared" ca="1" si="137"/>
        <v>0.41712614647157881</v>
      </c>
      <c r="N278" s="16">
        <f t="shared" ca="1" si="138"/>
        <v>2.5285803081887669E-2</v>
      </c>
      <c r="O278" s="16"/>
      <c r="P278" s="46">
        <f t="shared" ca="1" si="139"/>
        <v>0.67857256730369375</v>
      </c>
      <c r="Q278" s="46">
        <f t="shared" ca="1" si="140"/>
        <v>0.98162899809447113</v>
      </c>
      <c r="R278" s="46">
        <f t="shared" ca="1" si="141"/>
        <v>1</v>
      </c>
      <c r="T278" s="47">
        <f t="shared" ca="1" si="145"/>
        <v>0.85166650369998875</v>
      </c>
      <c r="U278" s="47"/>
      <c r="V278" s="16" t="str">
        <f t="shared" ca="1" si="142"/>
        <v>Draw</v>
      </c>
      <c r="W278" s="16">
        <f t="shared" ca="1" si="143"/>
        <v>1</v>
      </c>
      <c r="X278" s="16">
        <f t="shared" ca="1" si="144"/>
        <v>1</v>
      </c>
    </row>
    <row r="279" spans="1:24" x14ac:dyDescent="0.25">
      <c r="A279" s="16" t="s">
        <v>8</v>
      </c>
      <c r="B279" s="16" t="s">
        <v>0</v>
      </c>
      <c r="C279" s="16">
        <f>COUNTIF(A$2:A279, A279)+COUNTIF(B$2:B279, A279)</f>
        <v>28</v>
      </c>
      <c r="D279" s="16">
        <f>COUNTIF(B$2:B279, B279)+COUNTIF(A$2:A279, B279)</f>
        <v>28</v>
      </c>
      <c r="E279" s="46">
        <f ca="1">HLOOKUP(A279, Form!$C$1:$V$39, Fixtures!C279+1, FALSE)</f>
        <v>0.76315789473684215</v>
      </c>
      <c r="F279" s="46">
        <f ca="1">HLOOKUP(B279, Form!$C$1:$V$39, Fixtures!C279+1, FALSE)</f>
        <v>1.6842105263157894</v>
      </c>
      <c r="G279" s="46">
        <f t="shared" ca="1" si="131"/>
        <v>0.45312500000000006</v>
      </c>
      <c r="H279" s="46">
        <f t="shared" ca="1" si="132"/>
        <v>2.2068965517241379</v>
      </c>
      <c r="I279" s="46">
        <f t="shared" ca="1" si="133"/>
        <v>5.0129519036455576</v>
      </c>
      <c r="J279" s="46">
        <f t="shared" ca="1" si="134"/>
        <v>1.0141710658143357</v>
      </c>
      <c r="K279" s="16">
        <f t="shared" ca="1" si="135"/>
        <v>0.55812379859815997</v>
      </c>
      <c r="L279" s="16">
        <f t="shared" ca="1" si="136"/>
        <v>0.16630766652128312</v>
      </c>
      <c r="M279" s="16">
        <f t="shared" ca="1" si="137"/>
        <v>0.49648215932230017</v>
      </c>
      <c r="N279" s="16">
        <f t="shared" ca="1" si="138"/>
        <v>0.64179752655064859</v>
      </c>
      <c r="O279" s="16"/>
      <c r="P279" s="46">
        <f t="shared" ca="1" si="139"/>
        <v>0.12747913446812781</v>
      </c>
      <c r="Q279" s="46">
        <f t="shared" ca="1" si="140"/>
        <v>0.50804557059916644</v>
      </c>
      <c r="R279" s="46">
        <f t="shared" ca="1" si="141"/>
        <v>1</v>
      </c>
      <c r="T279" s="47">
        <f t="shared" ca="1" si="145"/>
        <v>0.80475930249580807</v>
      </c>
      <c r="U279" s="47"/>
      <c r="V279" s="16" t="str">
        <f t="shared" ca="1" si="142"/>
        <v>Manchester United</v>
      </c>
      <c r="W279" s="16">
        <f t="shared" ca="1" si="143"/>
        <v>0</v>
      </c>
      <c r="X279" s="16">
        <f t="shared" ca="1" si="144"/>
        <v>3</v>
      </c>
    </row>
    <row r="280" spans="1:24" x14ac:dyDescent="0.25">
      <c r="A280" s="16" t="s">
        <v>3</v>
      </c>
      <c r="B280" s="16" t="s">
        <v>15</v>
      </c>
      <c r="C280" s="16">
        <f>COUNTIF(A$2:A280, A280)+COUNTIF(B$2:B280, A280)</f>
        <v>28</v>
      </c>
      <c r="D280" s="16">
        <f>COUNTIF(B$2:B280, B280)+COUNTIF(A$2:A280, B280)</f>
        <v>28</v>
      </c>
      <c r="E280" s="46">
        <f ca="1">HLOOKUP(A280, Form!$C$1:$V$39, Fixtures!C280+1, FALSE)</f>
        <v>1.7894736842105263</v>
      </c>
      <c r="F280" s="46">
        <f ca="1">HLOOKUP(B280, Form!$C$1:$V$39, Fixtures!C280+1, FALSE)</f>
        <v>1.9736842105263157</v>
      </c>
      <c r="G280" s="46">
        <f t="shared" ca="1" si="131"/>
        <v>0.90666666666666673</v>
      </c>
      <c r="H280" s="46">
        <f t="shared" ca="1" si="132"/>
        <v>1.1029411764705881</v>
      </c>
      <c r="I280" s="46">
        <f t="shared" ca="1" si="133"/>
        <v>1.3171160733895602</v>
      </c>
      <c r="J280" s="46">
        <f t="shared" ca="1" si="134"/>
        <v>1.9525064366173401</v>
      </c>
      <c r="K280" s="16">
        <f t="shared" ca="1" si="135"/>
        <v>2.1066154938012667</v>
      </c>
      <c r="L280" s="16">
        <f t="shared" ca="1" si="136"/>
        <v>0.43157095645069016</v>
      </c>
      <c r="M280" s="16">
        <f t="shared" ca="1" si="137"/>
        <v>0.33869528194685017</v>
      </c>
      <c r="N280" s="16">
        <f t="shared" ca="1" si="138"/>
        <v>0.32189371423510033</v>
      </c>
      <c r="O280" s="16"/>
      <c r="P280" s="46">
        <f t="shared" ca="1" si="139"/>
        <v>0.39515361775570756</v>
      </c>
      <c r="Q280" s="46">
        <f t="shared" ca="1" si="140"/>
        <v>0.70526870770240313</v>
      </c>
      <c r="R280" s="46">
        <f t="shared" ca="1" si="141"/>
        <v>1</v>
      </c>
      <c r="T280" s="47">
        <f t="shared" ca="1" si="145"/>
        <v>0.20685965560115704</v>
      </c>
      <c r="U280" s="47"/>
      <c r="V280" s="16" t="str">
        <f t="shared" ca="1" si="142"/>
        <v>Stoke City</v>
      </c>
      <c r="W280" s="16">
        <f t="shared" ca="1" si="143"/>
        <v>3</v>
      </c>
      <c r="X280" s="16">
        <f t="shared" ca="1" si="144"/>
        <v>0</v>
      </c>
    </row>
    <row r="281" spans="1:24" x14ac:dyDescent="0.25">
      <c r="A281" s="16" t="s">
        <v>18</v>
      </c>
      <c r="B281" s="16" t="s">
        <v>14</v>
      </c>
      <c r="C281" s="16">
        <f>COUNTIF(A$2:A281, A281)+COUNTIF(B$2:B281, A281)</f>
        <v>28</v>
      </c>
      <c r="D281" s="16">
        <f>COUNTIF(B$2:B281, B281)+COUNTIF(A$2:A281, B281)</f>
        <v>28</v>
      </c>
      <c r="E281" s="46">
        <f ca="1">HLOOKUP(A281, Form!$C$1:$V$39, Fixtures!C281+1, FALSE)</f>
        <v>1.9473684210526316</v>
      </c>
      <c r="F281" s="46">
        <f ca="1">HLOOKUP(B281, Form!$C$1:$V$39, Fixtures!C281+1, FALSE)</f>
        <v>1.3947368421052631</v>
      </c>
      <c r="G281" s="46">
        <f t="shared" ca="1" si="131"/>
        <v>1.3962264150943398</v>
      </c>
      <c r="H281" s="46">
        <f t="shared" ca="1" si="132"/>
        <v>0.71621621621621612</v>
      </c>
      <c r="I281" s="46">
        <f t="shared" ca="1" si="133"/>
        <v>0.57318622760141014</v>
      </c>
      <c r="J281" s="46">
        <f t="shared" ca="1" si="134"/>
        <v>1.9546434729749145</v>
      </c>
      <c r="K281" s="16">
        <f t="shared" ca="1" si="135"/>
        <v>4.8157449577286133</v>
      </c>
      <c r="L281" s="16">
        <f t="shared" ca="1" si="136"/>
        <v>0.63565265348443201</v>
      </c>
      <c r="M281" s="16">
        <f t="shared" ca="1" si="137"/>
        <v>0.338450310213956</v>
      </c>
      <c r="N281" s="16">
        <f t="shared" ca="1" si="138"/>
        <v>0.1719470174962002</v>
      </c>
      <c r="O281" s="16"/>
      <c r="P281" s="46">
        <f t="shared" ca="1" si="139"/>
        <v>0.55464653716224299</v>
      </c>
      <c r="Q281" s="46">
        <f t="shared" ca="1" si="140"/>
        <v>0.84996551606155024</v>
      </c>
      <c r="R281" s="46">
        <f t="shared" ca="1" si="141"/>
        <v>1</v>
      </c>
      <c r="T281" s="47">
        <f t="shared" ca="1" si="145"/>
        <v>0.38739690506686664</v>
      </c>
      <c r="U281" s="47"/>
      <c r="V281" s="16" t="str">
        <f t="shared" ca="1" si="142"/>
        <v>Tottenham Hotspur</v>
      </c>
      <c r="W281" s="16">
        <f t="shared" ca="1" si="143"/>
        <v>3</v>
      </c>
      <c r="X281" s="16">
        <f t="shared" ca="1" si="144"/>
        <v>0</v>
      </c>
    </row>
    <row r="282" spans="1:24" x14ac:dyDescent="0.25">
      <c r="A282" s="16" t="s">
        <v>6</v>
      </c>
      <c r="B282" s="16" t="s">
        <v>5</v>
      </c>
      <c r="C282" s="16">
        <f>COUNTIF(A$2:A282, A282)+COUNTIF(B$2:B282, A282)</f>
        <v>29</v>
      </c>
      <c r="D282" s="16">
        <f>COUNTIF(B$2:B282, B282)+COUNTIF(A$2:A282, B282)</f>
        <v>29</v>
      </c>
      <c r="E282" s="46">
        <f ca="1">HLOOKUP(A282, Form!$C$1:$V$39, Fixtures!C282+1, FALSE)</f>
        <v>1.5789473684210527</v>
      </c>
      <c r="F282" s="46">
        <f ca="1">HLOOKUP(B282, Form!$C$1:$V$39, Fixtures!C282+1, FALSE)</f>
        <v>1.1052631578947369</v>
      </c>
      <c r="G282" s="46">
        <f t="shared" ca="1" si="131"/>
        <v>1.4285714285714284</v>
      </c>
      <c r="H282" s="46">
        <f t="shared" ca="1" si="132"/>
        <v>0.70000000000000007</v>
      </c>
      <c r="I282" s="46">
        <f t="shared" ca="1" si="133"/>
        <v>0.54844059460980721</v>
      </c>
      <c r="J282" s="46">
        <f t="shared" ca="1" si="134"/>
        <v>1.9408599826502726</v>
      </c>
      <c r="K282" s="16">
        <f t="shared" ca="1" si="135"/>
        <v>5.0316483184271137</v>
      </c>
      <c r="L282" s="16">
        <f t="shared" ca="1" si="136"/>
        <v>0.64581102011988445</v>
      </c>
      <c r="M282" s="16">
        <f t="shared" ca="1" si="137"/>
        <v>0.34003658994292218</v>
      </c>
      <c r="N282" s="16">
        <f t="shared" ca="1" si="138"/>
        <v>0.16579215949062034</v>
      </c>
      <c r="O282" s="16"/>
      <c r="P282" s="46">
        <f t="shared" ca="1" si="139"/>
        <v>0.56077519828123989</v>
      </c>
      <c r="Q282" s="46">
        <f t="shared" ca="1" si="140"/>
        <v>0.85603817801906068</v>
      </c>
      <c r="R282" s="46">
        <f t="shared" ca="1" si="141"/>
        <v>0.99999999999999989</v>
      </c>
      <c r="T282" s="47">
        <f t="shared" ca="1" si="145"/>
        <v>0.74324711027000823</v>
      </c>
      <c r="U282" s="47"/>
      <c r="V282" s="16" t="str">
        <f t="shared" ca="1" si="142"/>
        <v>Draw</v>
      </c>
      <c r="W282" s="16">
        <f t="shared" ca="1" si="143"/>
        <v>1</v>
      </c>
      <c r="X282" s="16">
        <f t="shared" ca="1" si="144"/>
        <v>1</v>
      </c>
    </row>
    <row r="283" spans="1:24" x14ac:dyDescent="0.25">
      <c r="A283" s="16" t="s">
        <v>9</v>
      </c>
      <c r="B283" s="16" t="s">
        <v>19</v>
      </c>
      <c r="C283" s="16">
        <f>COUNTIF(A$2:A283, A283)+COUNTIF(B$2:B283, A283)</f>
        <v>29</v>
      </c>
      <c r="D283" s="16">
        <f>COUNTIF(B$2:B283, B283)+COUNTIF(A$2:A283, B283)</f>
        <v>29</v>
      </c>
      <c r="E283" s="46">
        <f ca="1">HLOOKUP(A283, Form!$C$1:$V$39, Fixtures!C283+1, FALSE)</f>
        <v>1.0210526315789472</v>
      </c>
      <c r="F283" s="46">
        <f ca="1">HLOOKUP(B283, Form!$C$1:$V$39, Fixtures!C283+1, FALSE)</f>
        <v>2.0789473684210527</v>
      </c>
      <c r="G283" s="46">
        <f t="shared" ca="1" si="131"/>
        <v>0.49113924050632901</v>
      </c>
      <c r="H283" s="46">
        <f t="shared" ca="1" si="132"/>
        <v>2.0360824742268044</v>
      </c>
      <c r="I283" s="46">
        <f t="shared" ca="1" si="133"/>
        <v>4.2921445498716135</v>
      </c>
      <c r="J283" s="46">
        <f t="shared" ca="1" si="134"/>
        <v>1.0943407487581907</v>
      </c>
      <c r="K283" s="16">
        <f t="shared" ca="1" si="135"/>
        <v>0.65122325437825412</v>
      </c>
      <c r="L283" s="16">
        <f t="shared" ca="1" si="136"/>
        <v>0.18895931329469445</v>
      </c>
      <c r="M283" s="16">
        <f t="shared" ca="1" si="137"/>
        <v>0.47747722074019511</v>
      </c>
      <c r="N283" s="16">
        <f t="shared" ca="1" si="138"/>
        <v>0.60561162601633567</v>
      </c>
      <c r="O283" s="16"/>
      <c r="P283" s="46">
        <f t="shared" ca="1" si="139"/>
        <v>0.14854729500735656</v>
      </c>
      <c r="Q283" s="46">
        <f t="shared" ca="1" si="140"/>
        <v>0.52390825675032004</v>
      </c>
      <c r="R283" s="46">
        <f t="shared" ca="1" si="141"/>
        <v>1</v>
      </c>
      <c r="T283" s="47">
        <f t="shared" ca="1" si="145"/>
        <v>0.21641438725888429</v>
      </c>
      <c r="U283" s="47"/>
      <c r="V283" s="16" t="str">
        <f t="shared" ca="1" si="142"/>
        <v>Draw</v>
      </c>
      <c r="W283" s="16">
        <f t="shared" ca="1" si="143"/>
        <v>1</v>
      </c>
      <c r="X283" s="16">
        <f t="shared" ca="1" si="144"/>
        <v>1</v>
      </c>
    </row>
    <row r="284" spans="1:24" x14ac:dyDescent="0.25">
      <c r="A284" s="16" t="s">
        <v>11</v>
      </c>
      <c r="B284" s="16" t="s">
        <v>13</v>
      </c>
      <c r="C284" s="16">
        <f>COUNTIF(A$2:A284, A284)+COUNTIF(B$2:B284, A284)</f>
        <v>29</v>
      </c>
      <c r="D284" s="16">
        <f>COUNTIF(B$2:B284, B284)+COUNTIF(A$2:A284, B284)</f>
        <v>29</v>
      </c>
      <c r="E284" s="46">
        <f ca="1">HLOOKUP(A284, Form!$C$1:$V$39, Fixtures!C284+1, FALSE)</f>
        <v>1.6842105263157894</v>
      </c>
      <c r="F284" s="46">
        <f ca="1">HLOOKUP(B284, Form!$C$1:$V$39, Fixtures!C284+1, FALSE)</f>
        <v>1.5789473684210527</v>
      </c>
      <c r="G284" s="46">
        <f t="shared" ca="1" si="131"/>
        <v>1.0666666666666667</v>
      </c>
      <c r="H284" s="46">
        <f t="shared" ca="1" si="132"/>
        <v>0.93750000000000011</v>
      </c>
      <c r="I284" s="46">
        <f t="shared" ca="1" si="133"/>
        <v>0.96297346356346047</v>
      </c>
      <c r="J284" s="46">
        <f t="shared" ca="1" si="134"/>
        <v>2.1242128697540892</v>
      </c>
      <c r="K284" s="16">
        <f t="shared" ca="1" si="135"/>
        <v>2.8757294915836757</v>
      </c>
      <c r="L284" s="16">
        <f t="shared" ca="1" si="136"/>
        <v>0.50943123713178573</v>
      </c>
      <c r="M284" s="16">
        <f t="shared" ca="1" si="137"/>
        <v>0.32008062244449792</v>
      </c>
      <c r="N284" s="16">
        <f t="shared" ca="1" si="138"/>
        <v>0.25801594310736747</v>
      </c>
      <c r="O284" s="16"/>
      <c r="P284" s="46">
        <f t="shared" ca="1" si="139"/>
        <v>0.46843054115460925</v>
      </c>
      <c r="Q284" s="46">
        <f t="shared" ca="1" si="140"/>
        <v>0.76275002581941242</v>
      </c>
      <c r="R284" s="46">
        <f t="shared" ca="1" si="141"/>
        <v>1</v>
      </c>
      <c r="T284" s="47">
        <f t="shared" ca="1" si="145"/>
        <v>0.58169958947861811</v>
      </c>
      <c r="U284" s="47"/>
      <c r="V284" s="16" t="str">
        <f t="shared" ca="1" si="142"/>
        <v>Draw</v>
      </c>
      <c r="W284" s="16">
        <f t="shared" ca="1" si="143"/>
        <v>1</v>
      </c>
      <c r="X284" s="16">
        <f t="shared" ca="1" si="144"/>
        <v>1</v>
      </c>
    </row>
    <row r="285" spans="1:24" x14ac:dyDescent="0.25">
      <c r="A285" s="16" t="s">
        <v>12</v>
      </c>
      <c r="B285" s="16" t="s">
        <v>2</v>
      </c>
      <c r="C285" s="16">
        <f>COUNTIF(A$2:A285, A285)+COUNTIF(B$2:B285, A285)</f>
        <v>29</v>
      </c>
      <c r="D285" s="16">
        <f>COUNTIF(B$2:B285, B285)+COUNTIF(A$2:A285, B285)</f>
        <v>29</v>
      </c>
      <c r="E285" s="46">
        <f ca="1">HLOOKUP(A285, Form!$C$1:$V$39, Fixtures!C285+1, FALSE)</f>
        <v>1.9473684210526316</v>
      </c>
      <c r="F285" s="46">
        <f ca="1">HLOOKUP(B285, Form!$C$1:$V$39, Fixtures!C285+1, FALSE)</f>
        <v>0.57500000000000007</v>
      </c>
      <c r="G285" s="46">
        <f t="shared" ca="1" si="131"/>
        <v>3.3867276887871851</v>
      </c>
      <c r="H285" s="46">
        <f t="shared" ca="1" si="132"/>
        <v>0.29527027027027031</v>
      </c>
      <c r="I285" s="46">
        <f t="shared" ca="1" si="133"/>
        <v>0.10392955634950791</v>
      </c>
      <c r="J285" s="46">
        <f t="shared" ca="1" si="134"/>
        <v>1.4864722473850438</v>
      </c>
      <c r="K285" s="16">
        <f t="shared" ca="1" si="135"/>
        <v>26.278602083243186</v>
      </c>
      <c r="L285" s="16">
        <f t="shared" ca="1" si="136"/>
        <v>0.9058549019258223</v>
      </c>
      <c r="M285" s="16">
        <f t="shared" ca="1" si="137"/>
        <v>0.40217621614384519</v>
      </c>
      <c r="N285" s="16">
        <f t="shared" ca="1" si="138"/>
        <v>3.6658770011322693E-2</v>
      </c>
      <c r="O285" s="16"/>
      <c r="P285" s="46">
        <f t="shared" ca="1" si="139"/>
        <v>0.67365339023897153</v>
      </c>
      <c r="Q285" s="46">
        <f t="shared" ca="1" si="140"/>
        <v>0.97273812323848241</v>
      </c>
      <c r="R285" s="46">
        <f t="shared" ca="1" si="141"/>
        <v>0.99999999999999989</v>
      </c>
      <c r="T285" s="47">
        <f t="shared" ca="1" si="145"/>
        <v>0.67275151794008281</v>
      </c>
      <c r="U285" s="47"/>
      <c r="V285" s="16" t="str">
        <f t="shared" ca="1" si="142"/>
        <v>Crystal Palace</v>
      </c>
      <c r="W285" s="16">
        <f t="shared" ca="1" si="143"/>
        <v>3</v>
      </c>
      <c r="X285" s="16">
        <f t="shared" ca="1" si="144"/>
        <v>0</v>
      </c>
    </row>
    <row r="286" spans="1:24" x14ac:dyDescent="0.25">
      <c r="A286" s="16" t="s">
        <v>15</v>
      </c>
      <c r="B286" s="16" t="s">
        <v>8</v>
      </c>
      <c r="C286" s="16">
        <f>COUNTIF(A$2:A286, A286)+COUNTIF(B$2:B286, A286)</f>
        <v>29</v>
      </c>
      <c r="D286" s="16">
        <f>COUNTIF(B$2:B286, B286)+COUNTIF(A$2:A286, B286)</f>
        <v>29</v>
      </c>
      <c r="E286" s="46">
        <f ca="1">HLOOKUP(A286, Form!$C$1:$V$39, Fixtures!C286+1, FALSE)</f>
        <v>1.8947368421052631</v>
      </c>
      <c r="F286" s="46">
        <f ca="1">HLOOKUP(B286, Form!$C$1:$V$39, Fixtures!C286+1, FALSE)</f>
        <v>0.68421052631578949</v>
      </c>
      <c r="G286" s="46">
        <f t="shared" ca="1" si="131"/>
        <v>2.7692307692307692</v>
      </c>
      <c r="H286" s="46">
        <f t="shared" ca="1" si="132"/>
        <v>0.36111111111111116</v>
      </c>
      <c r="I286" s="46">
        <f t="shared" ca="1" si="133"/>
        <v>0.15317912727225635</v>
      </c>
      <c r="J286" s="46">
        <f t="shared" ca="1" si="134"/>
        <v>1.5818668845427657</v>
      </c>
      <c r="K286" s="16">
        <f t="shared" ca="1" si="135"/>
        <v>17.872725896137858</v>
      </c>
      <c r="L286" s="16">
        <f t="shared" ca="1" si="136"/>
        <v>0.86716796753459435</v>
      </c>
      <c r="M286" s="16">
        <f t="shared" ca="1" si="137"/>
        <v>0.38731663742497491</v>
      </c>
      <c r="N286" s="16">
        <f t="shared" ca="1" si="138"/>
        <v>5.2986516388956906E-2</v>
      </c>
      <c r="O286" s="16"/>
      <c r="P286" s="46">
        <f t="shared" ca="1" si="139"/>
        <v>0.66324062793845651</v>
      </c>
      <c r="Q286" s="46">
        <f t="shared" ca="1" si="140"/>
        <v>0.95947404457063146</v>
      </c>
      <c r="R286" s="46">
        <f t="shared" ca="1" si="141"/>
        <v>1</v>
      </c>
      <c r="T286" s="47">
        <f t="shared" ca="1" si="145"/>
        <v>0.15636004385389757</v>
      </c>
      <c r="U286" s="47"/>
      <c r="V286" s="16" t="str">
        <f t="shared" ca="1" si="142"/>
        <v>Everton</v>
      </c>
      <c r="W286" s="16">
        <f t="shared" ca="1" si="143"/>
        <v>3</v>
      </c>
      <c r="X286" s="16">
        <f t="shared" ca="1" si="144"/>
        <v>0</v>
      </c>
    </row>
    <row r="287" spans="1:24" x14ac:dyDescent="0.25">
      <c r="A287" s="16" t="s">
        <v>1</v>
      </c>
      <c r="B287" s="16" t="s">
        <v>16</v>
      </c>
      <c r="C287" s="16">
        <f>COUNTIF(A$2:A287, A287)+COUNTIF(B$2:B287, A287)</f>
        <v>29</v>
      </c>
      <c r="D287" s="16">
        <f>COUNTIF(B$2:B287, B287)+COUNTIF(A$2:A287, B287)</f>
        <v>29</v>
      </c>
      <c r="E287" s="46">
        <f ca="1">HLOOKUP(A287, Form!$C$1:$V$39, Fixtures!C287+1, FALSE)</f>
        <v>0.53131578947368419</v>
      </c>
      <c r="F287" s="46">
        <f ca="1">HLOOKUP(B287, Form!$C$1:$V$39, Fixtures!C287+1, FALSE)</f>
        <v>1.0263157894736843</v>
      </c>
      <c r="G287" s="46">
        <f t="shared" ca="1" si="131"/>
        <v>0.51769230769230767</v>
      </c>
      <c r="H287" s="46">
        <f t="shared" ca="1" si="132"/>
        <v>1.9316493313521548</v>
      </c>
      <c r="I287" s="46">
        <f t="shared" ca="1" si="133"/>
        <v>3.8780149684927885</v>
      </c>
      <c r="J287" s="46">
        <f t="shared" ca="1" si="134"/>
        <v>1.1501334618997336</v>
      </c>
      <c r="K287" s="16">
        <f t="shared" ca="1" si="135"/>
        <v>0.72031150900121377</v>
      </c>
      <c r="L287" s="16">
        <f t="shared" ca="1" si="136"/>
        <v>0.20500142095893989</v>
      </c>
      <c r="M287" s="16">
        <f t="shared" ca="1" si="137"/>
        <v>0.46508740862832659</v>
      </c>
      <c r="N287" s="16">
        <f t="shared" ca="1" si="138"/>
        <v>0.58129007145954892</v>
      </c>
      <c r="O287" s="16"/>
      <c r="P287" s="46">
        <f t="shared" ca="1" si="139"/>
        <v>0.16382042304489086</v>
      </c>
      <c r="Q287" s="46">
        <f t="shared" ca="1" si="140"/>
        <v>0.53548036412210354</v>
      </c>
      <c r="R287" s="46">
        <f t="shared" ca="1" si="141"/>
        <v>1</v>
      </c>
      <c r="T287" s="47">
        <f t="shared" ca="1" si="145"/>
        <v>0.52440873396732812</v>
      </c>
      <c r="U287" s="47"/>
      <c r="V287" s="16" t="str">
        <f t="shared" ca="1" si="142"/>
        <v>Draw</v>
      </c>
      <c r="W287" s="16">
        <f t="shared" ca="1" si="143"/>
        <v>1</v>
      </c>
      <c r="X287" s="16">
        <f t="shared" ca="1" si="144"/>
        <v>1</v>
      </c>
    </row>
    <row r="288" spans="1:24" x14ac:dyDescent="0.25">
      <c r="A288" s="16" t="s">
        <v>0</v>
      </c>
      <c r="B288" s="16" t="s">
        <v>18</v>
      </c>
      <c r="C288" s="16">
        <f>COUNTIF(A$2:A288, A288)+COUNTIF(B$2:B288, A288)</f>
        <v>29</v>
      </c>
      <c r="D288" s="16">
        <f>COUNTIF(B$2:B288, B288)+COUNTIF(A$2:A288, B288)</f>
        <v>29</v>
      </c>
      <c r="E288" s="46">
        <f ca="1">HLOOKUP(A288, Form!$C$1:$V$39, Fixtures!C288+1, FALSE)</f>
        <v>1.6842105263157894</v>
      </c>
      <c r="F288" s="46">
        <f ca="1">HLOOKUP(B288, Form!$C$1:$V$39, Fixtures!C288+1, FALSE)</f>
        <v>1.9473684210526316</v>
      </c>
      <c r="G288" s="46">
        <f t="shared" ca="1" si="131"/>
        <v>0.8648648648648648</v>
      </c>
      <c r="H288" s="46">
        <f t="shared" ca="1" si="132"/>
        <v>1.15625</v>
      </c>
      <c r="I288" s="46">
        <f t="shared" ca="1" si="133"/>
        <v>1.4425350823580569</v>
      </c>
      <c r="J288" s="46">
        <f t="shared" ca="1" si="134"/>
        <v>1.8673806124173471</v>
      </c>
      <c r="K288" s="16">
        <f t="shared" ca="1" si="135"/>
        <v>1.9245488207471431</v>
      </c>
      <c r="L288" s="16">
        <f t="shared" ca="1" si="136"/>
        <v>0.4094107008831932</v>
      </c>
      <c r="M288" s="16">
        <f t="shared" ca="1" si="137"/>
        <v>0.34875035273289007</v>
      </c>
      <c r="N288" s="16">
        <f t="shared" ca="1" si="138"/>
        <v>0.34193308482520979</v>
      </c>
      <c r="O288" s="16"/>
      <c r="P288" s="46">
        <f t="shared" ca="1" si="139"/>
        <v>0.37215969668130505</v>
      </c>
      <c r="Q288" s="46">
        <f t="shared" ca="1" si="140"/>
        <v>0.68917834131023592</v>
      </c>
      <c r="R288" s="46">
        <f t="shared" ca="1" si="141"/>
        <v>1</v>
      </c>
      <c r="T288" s="47">
        <f t="shared" ca="1" si="145"/>
        <v>0.64456133279030448</v>
      </c>
      <c r="U288" s="47"/>
      <c r="V288" s="16" t="str">
        <f t="shared" ca="1" si="142"/>
        <v>Draw</v>
      </c>
      <c r="W288" s="16">
        <f t="shared" ca="1" si="143"/>
        <v>1</v>
      </c>
      <c r="X288" s="16">
        <f t="shared" ca="1" si="144"/>
        <v>1</v>
      </c>
    </row>
    <row r="289" spans="1:24" x14ac:dyDescent="0.25">
      <c r="A289" s="16" t="s">
        <v>17</v>
      </c>
      <c r="B289" s="16" t="s">
        <v>10</v>
      </c>
      <c r="C289" s="16">
        <f>COUNTIF(A$2:A289, A289)+COUNTIF(B$2:B289, A289)</f>
        <v>29</v>
      </c>
      <c r="D289" s="16">
        <f>COUNTIF(B$2:B289, B289)+COUNTIF(A$2:A289, B289)</f>
        <v>29</v>
      </c>
      <c r="E289" s="46">
        <f ca="1">HLOOKUP(A289, Form!$C$1:$V$39, Fixtures!C289+1, FALSE)</f>
        <v>1.1052631578947369</v>
      </c>
      <c r="F289" s="46">
        <f ca="1">HLOOKUP(B289, Form!$C$1:$V$39, Fixtures!C289+1, FALSE)</f>
        <v>0.97368421052631582</v>
      </c>
      <c r="G289" s="46">
        <f t="shared" ca="1" si="131"/>
        <v>1.1351351351351353</v>
      </c>
      <c r="H289" s="46">
        <f t="shared" ca="1" si="132"/>
        <v>0.88095238095238093</v>
      </c>
      <c r="I289" s="46">
        <f t="shared" ca="1" si="133"/>
        <v>0.85417923504989246</v>
      </c>
      <c r="J289" s="46">
        <f t="shared" ca="1" si="134"/>
        <v>2.0837672752527463</v>
      </c>
      <c r="K289" s="16">
        <f t="shared" ca="1" si="135"/>
        <v>3.2395830284103515</v>
      </c>
      <c r="L289" s="16">
        <f t="shared" ca="1" si="136"/>
        <v>0.5393221869260616</v>
      </c>
      <c r="M289" s="16">
        <f t="shared" ca="1" si="137"/>
        <v>0.32427868601661575</v>
      </c>
      <c r="N289" s="16">
        <f t="shared" ca="1" si="138"/>
        <v>0.23587225283684421</v>
      </c>
      <c r="O289" s="16"/>
      <c r="P289" s="46">
        <f t="shared" ca="1" si="139"/>
        <v>0.49052784854898979</v>
      </c>
      <c r="Q289" s="46">
        <f t="shared" ca="1" si="140"/>
        <v>0.78546792340230065</v>
      </c>
      <c r="R289" s="46">
        <f t="shared" ca="1" si="141"/>
        <v>1</v>
      </c>
      <c r="T289" s="47">
        <f t="shared" ca="1" si="145"/>
        <v>0.35518779691408708</v>
      </c>
      <c r="U289" s="47"/>
      <c r="V289" s="16" t="str">
        <f t="shared" ca="1" si="142"/>
        <v>Sunderland</v>
      </c>
      <c r="W289" s="16">
        <f t="shared" ca="1" si="143"/>
        <v>3</v>
      </c>
      <c r="X289" s="16">
        <f t="shared" ca="1" si="144"/>
        <v>0</v>
      </c>
    </row>
    <row r="290" spans="1:24" x14ac:dyDescent="0.25">
      <c r="A290" s="16" t="s">
        <v>14</v>
      </c>
      <c r="B290" s="16" t="s">
        <v>7</v>
      </c>
      <c r="C290" s="16">
        <f>COUNTIF(A$2:A290, A290)+COUNTIF(B$2:B290, A290)</f>
        <v>29</v>
      </c>
      <c r="D290" s="16">
        <f>COUNTIF(B$2:B290, B290)+COUNTIF(A$2:A290, B290)</f>
        <v>29</v>
      </c>
      <c r="E290" s="46">
        <f ca="1">HLOOKUP(A290, Form!$C$1:$V$39, Fixtures!C290+1, FALSE)</f>
        <v>1.368421052631579</v>
      </c>
      <c r="F290" s="46">
        <f ca="1">HLOOKUP(B290, Form!$C$1:$V$39, Fixtures!C290+1, FALSE)</f>
        <v>1.9736842105263157</v>
      </c>
      <c r="G290" s="46">
        <f t="shared" ca="1" si="131"/>
        <v>0.69333333333333336</v>
      </c>
      <c r="H290" s="46">
        <f t="shared" ca="1" si="132"/>
        <v>1.4423076923076923</v>
      </c>
      <c r="I290" s="46">
        <f t="shared" ca="1" si="133"/>
        <v>2.2086671979129329</v>
      </c>
      <c r="J290" s="46">
        <f t="shared" ca="1" si="134"/>
        <v>1.5155302691921078</v>
      </c>
      <c r="K290" s="16">
        <f t="shared" ca="1" si="135"/>
        <v>1.2603092078968305</v>
      </c>
      <c r="L290" s="16">
        <f t="shared" ca="1" si="136"/>
        <v>0.31165588025160312</v>
      </c>
      <c r="M290" s="16">
        <f t="shared" ca="1" si="137"/>
        <v>0.39753049774319027</v>
      </c>
      <c r="N290" s="16">
        <f t="shared" ca="1" si="138"/>
        <v>0.44241734560311707</v>
      </c>
      <c r="O290" s="16"/>
      <c r="P290" s="46">
        <f t="shared" ca="1" si="139"/>
        <v>0.27062771148213105</v>
      </c>
      <c r="Q290" s="46">
        <f t="shared" ca="1" si="140"/>
        <v>0.61582501294725778</v>
      </c>
      <c r="R290" s="46">
        <f t="shared" ca="1" si="141"/>
        <v>1</v>
      </c>
      <c r="T290" s="47">
        <f t="shared" ca="1" si="145"/>
        <v>0.90751807338905033</v>
      </c>
      <c r="U290" s="47"/>
      <c r="V290" s="16" t="str">
        <f t="shared" ca="1" si="142"/>
        <v>Liverpool</v>
      </c>
      <c r="W290" s="16">
        <f t="shared" ca="1" si="143"/>
        <v>0</v>
      </c>
      <c r="X290" s="16">
        <f t="shared" ca="1" si="144"/>
        <v>3</v>
      </c>
    </row>
    <row r="291" spans="1:24" x14ac:dyDescent="0.25">
      <c r="A291" s="16" t="s">
        <v>4</v>
      </c>
      <c r="B291" s="16" t="s">
        <v>3</v>
      </c>
      <c r="C291" s="16">
        <f>COUNTIF(A$2:A291, A291)+COUNTIF(B$2:B291, A291)</f>
        <v>29</v>
      </c>
      <c r="D291" s="16">
        <f>COUNTIF(B$2:B291, B291)+COUNTIF(A$2:A291, B291)</f>
        <v>29</v>
      </c>
      <c r="E291" s="46">
        <f ca="1">HLOOKUP(A291, Form!$C$1:$V$39, Fixtures!C291+1, FALSE)</f>
        <v>0.71052631578947367</v>
      </c>
      <c r="F291" s="46">
        <f ca="1">HLOOKUP(B291, Form!$C$1:$V$39, Fixtures!C291+1, FALSE)</f>
        <v>1.7894736842105263</v>
      </c>
      <c r="G291" s="46">
        <f t="shared" ca="1" si="131"/>
        <v>0.39705882352941174</v>
      </c>
      <c r="H291" s="46">
        <f t="shared" ca="1" si="132"/>
        <v>2.5185185185185186</v>
      </c>
      <c r="I291" s="46">
        <f t="shared" ca="1" si="133"/>
        <v>6.4659504346810897</v>
      </c>
      <c r="J291" s="46">
        <f t="shared" ca="1" si="134"/>
        <v>0.89523578942852222</v>
      </c>
      <c r="K291" s="16">
        <f t="shared" ca="1" si="135"/>
        <v>0.43339117743283961</v>
      </c>
      <c r="L291" s="16">
        <f t="shared" ca="1" si="136"/>
        <v>0.13394141961548064</v>
      </c>
      <c r="M291" s="16">
        <f t="shared" ca="1" si="137"/>
        <v>0.52763883289769131</v>
      </c>
      <c r="N291" s="16">
        <f t="shared" ca="1" si="138"/>
        <v>0.69764626414889053</v>
      </c>
      <c r="O291" s="16"/>
      <c r="P291" s="46">
        <f t="shared" ca="1" si="139"/>
        <v>9.8542382725440761E-2</v>
      </c>
      <c r="Q291" s="46">
        <f t="shared" ca="1" si="140"/>
        <v>0.4867328913931549</v>
      </c>
      <c r="R291" s="46">
        <f t="shared" ca="1" si="141"/>
        <v>1</v>
      </c>
      <c r="T291" s="47">
        <f t="shared" ca="1" si="145"/>
        <v>0.47963376458439133</v>
      </c>
      <c r="U291" s="47"/>
      <c r="V291" s="16" t="str">
        <f t="shared" ca="1" si="142"/>
        <v>Draw</v>
      </c>
      <c r="W291" s="16">
        <f t="shared" ca="1" si="143"/>
        <v>1</v>
      </c>
      <c r="X291" s="16">
        <f t="shared" ca="1" si="144"/>
        <v>1</v>
      </c>
    </row>
    <row r="292" spans="1:24" x14ac:dyDescent="0.25">
      <c r="A292" s="16" t="s">
        <v>10</v>
      </c>
      <c r="B292" s="16" t="s">
        <v>14</v>
      </c>
      <c r="C292" s="16">
        <f>COUNTIF(A$2:A292, A292)+COUNTIF(B$2:B292, A292)</f>
        <v>30</v>
      </c>
      <c r="D292" s="16">
        <f>COUNTIF(B$2:B292, B292)+COUNTIF(A$2:A292, B292)</f>
        <v>30</v>
      </c>
      <c r="E292" s="46">
        <f ca="1">HLOOKUP(A292, Form!$C$1:$V$39, Fixtures!C292+1, FALSE)</f>
        <v>0.89473684210526316</v>
      </c>
      <c r="F292" s="46">
        <f ca="1">HLOOKUP(B292, Form!$C$1:$V$39, Fixtures!C292+1, FALSE)</f>
        <v>1.368421052631579</v>
      </c>
      <c r="G292" s="46">
        <f t="shared" ca="1" si="131"/>
        <v>0.65384615384615385</v>
      </c>
      <c r="H292" s="46">
        <f t="shared" ca="1" si="132"/>
        <v>1.5294117647058825</v>
      </c>
      <c r="I292" s="46">
        <f t="shared" ca="1" si="133"/>
        <v>2.4728868205302401</v>
      </c>
      <c r="J292" s="46">
        <f t="shared" ca="1" si="134"/>
        <v>1.433884089340274</v>
      </c>
      <c r="K292" s="16">
        <f t="shared" ca="1" si="135"/>
        <v>1.1264417760481387</v>
      </c>
      <c r="L292" s="16">
        <f t="shared" ca="1" si="136"/>
        <v>0.28794488610697661</v>
      </c>
      <c r="M292" s="16">
        <f t="shared" ca="1" si="137"/>
        <v>0.41086590950642149</v>
      </c>
      <c r="N292" s="16">
        <f t="shared" ca="1" si="138"/>
        <v>0.47026916573207972</v>
      </c>
      <c r="O292" s="16"/>
      <c r="P292" s="46">
        <f t="shared" ca="1" si="139"/>
        <v>0.24630042052520074</v>
      </c>
      <c r="Q292" s="46">
        <f t="shared" ca="1" si="140"/>
        <v>0.597744225133366</v>
      </c>
      <c r="R292" s="46">
        <f t="shared" ca="1" si="141"/>
        <v>1</v>
      </c>
      <c r="T292" s="47">
        <f t="shared" ca="1" si="145"/>
        <v>0.31381929929375496</v>
      </c>
      <c r="U292" s="47"/>
      <c r="V292" s="16" t="str">
        <f t="shared" ca="1" si="142"/>
        <v>Draw</v>
      </c>
      <c r="W292" s="16">
        <f t="shared" ca="1" si="143"/>
        <v>1</v>
      </c>
      <c r="X292" s="16">
        <f t="shared" ca="1" si="144"/>
        <v>1</v>
      </c>
    </row>
    <row r="293" spans="1:24" x14ac:dyDescent="0.25">
      <c r="A293" s="16" t="s">
        <v>16</v>
      </c>
      <c r="B293" s="16" t="s">
        <v>11</v>
      </c>
      <c r="C293" s="16">
        <f>COUNTIF(A$2:A293, A293)+COUNTIF(B$2:B293, A293)</f>
        <v>30</v>
      </c>
      <c r="D293" s="16">
        <f>COUNTIF(B$2:B293, B293)+COUNTIF(A$2:A293, B293)</f>
        <v>30</v>
      </c>
      <c r="E293" s="46">
        <f ca="1">HLOOKUP(A293, Form!$C$1:$V$39, Fixtures!C293+1, FALSE)</f>
        <v>1.0526315789473684</v>
      </c>
      <c r="F293" s="46">
        <f ca="1">HLOOKUP(B293, Form!$C$1:$V$39, Fixtures!C293+1, FALSE)</f>
        <v>1.631578947368421</v>
      </c>
      <c r="G293" s="46">
        <f t="shared" ca="1" si="131"/>
        <v>0.64516129032258063</v>
      </c>
      <c r="H293" s="46">
        <f t="shared" ca="1" si="132"/>
        <v>1.55</v>
      </c>
      <c r="I293" s="46">
        <f t="shared" ca="1" si="133"/>
        <v>2.5374345693658866</v>
      </c>
      <c r="J293" s="46">
        <f t="shared" ca="1" si="134"/>
        <v>1.4158904694739094</v>
      </c>
      <c r="K293" s="16">
        <f t="shared" ca="1" si="135"/>
        <v>1.0979632993790118</v>
      </c>
      <c r="L293" s="16">
        <f t="shared" ca="1" si="136"/>
        <v>0.28269074109807718</v>
      </c>
      <c r="M293" s="16">
        <f t="shared" ca="1" si="137"/>
        <v>0.41392605030548529</v>
      </c>
      <c r="N293" s="16">
        <f t="shared" ca="1" si="138"/>
        <v>0.47665276141674917</v>
      </c>
      <c r="O293" s="16"/>
      <c r="P293" s="46">
        <f t="shared" ca="1" si="139"/>
        <v>0.240942706148424</v>
      </c>
      <c r="Q293" s="46">
        <f t="shared" ca="1" si="140"/>
        <v>0.59373976741238299</v>
      </c>
      <c r="R293" s="46">
        <f t="shared" ca="1" si="141"/>
        <v>1</v>
      </c>
      <c r="T293" s="47">
        <f t="shared" ca="1" si="145"/>
        <v>0.99954324892711433</v>
      </c>
      <c r="U293" s="47"/>
      <c r="V293" s="16" t="str">
        <f t="shared" ca="1" si="142"/>
        <v>Chelsea</v>
      </c>
      <c r="W293" s="16">
        <f t="shared" ca="1" si="143"/>
        <v>0</v>
      </c>
      <c r="X293" s="16">
        <f t="shared" ca="1" si="144"/>
        <v>3</v>
      </c>
    </row>
    <row r="294" spans="1:24" x14ac:dyDescent="0.25">
      <c r="A294" s="16" t="s">
        <v>7</v>
      </c>
      <c r="B294" s="16" t="s">
        <v>0</v>
      </c>
      <c r="C294" s="16">
        <f>COUNTIF(A$2:A294, A294)+COUNTIF(B$2:B294, A294)</f>
        <v>30</v>
      </c>
      <c r="D294" s="16">
        <f>COUNTIF(B$2:B294, B294)+COUNTIF(A$2:A294, B294)</f>
        <v>30</v>
      </c>
      <c r="E294" s="46">
        <f ca="1">HLOOKUP(A294, Form!$C$1:$V$39, Fixtures!C294+1, FALSE)</f>
        <v>1.9736842105263157</v>
      </c>
      <c r="F294" s="46">
        <f ca="1">HLOOKUP(B294, Form!$C$1:$V$39, Fixtures!C294+1, FALSE)</f>
        <v>1.7105263157894737</v>
      </c>
      <c r="G294" s="46">
        <f t="shared" ca="1" si="131"/>
        <v>1.1538461538461537</v>
      </c>
      <c r="H294" s="46">
        <f t="shared" ca="1" si="132"/>
        <v>0.8666666666666667</v>
      </c>
      <c r="I294" s="46">
        <f t="shared" ca="1" si="133"/>
        <v>0.82768799020545281</v>
      </c>
      <c r="J294" s="46">
        <f t="shared" ca="1" si="134"/>
        <v>2.0732668711821463</v>
      </c>
      <c r="K294" s="16">
        <f t="shared" ca="1" si="135"/>
        <v>3.3426143016371679</v>
      </c>
      <c r="L294" s="16">
        <f t="shared" ca="1" si="136"/>
        <v>0.54713933962414929</v>
      </c>
      <c r="M294" s="16">
        <f t="shared" ca="1" si="137"/>
        <v>0.32538664617021867</v>
      </c>
      <c r="N294" s="16">
        <f t="shared" ca="1" si="138"/>
        <v>0.23027603432867605</v>
      </c>
      <c r="O294" s="16"/>
      <c r="P294" s="46">
        <f t="shared" ca="1" si="139"/>
        <v>0.49613559790460193</v>
      </c>
      <c r="Q294" s="46">
        <f t="shared" ca="1" si="140"/>
        <v>0.79119005032019873</v>
      </c>
      <c r="R294" s="46">
        <f t="shared" ca="1" si="141"/>
        <v>1</v>
      </c>
      <c r="T294" s="47">
        <f t="shared" ca="1" si="145"/>
        <v>0.27873310584434374</v>
      </c>
      <c r="U294" s="47"/>
      <c r="V294" s="16" t="str">
        <f t="shared" ca="1" si="142"/>
        <v>Liverpool</v>
      </c>
      <c r="W294" s="16">
        <f t="shared" ca="1" si="143"/>
        <v>3</v>
      </c>
      <c r="X294" s="16">
        <f t="shared" ca="1" si="144"/>
        <v>0</v>
      </c>
    </row>
    <row r="295" spans="1:24" x14ac:dyDescent="0.25">
      <c r="A295" s="16" t="s">
        <v>19</v>
      </c>
      <c r="B295" s="16" t="s">
        <v>4</v>
      </c>
      <c r="C295" s="16">
        <f>COUNTIF(A$2:A295, A295)+COUNTIF(B$2:B295, A295)</f>
        <v>30</v>
      </c>
      <c r="D295" s="16">
        <f>COUNTIF(B$2:B295, B295)+COUNTIF(A$2:A295, B295)</f>
        <v>30</v>
      </c>
      <c r="E295" s="46">
        <f ca="1">HLOOKUP(A295, Form!$C$1:$V$39, Fixtures!C295+1, FALSE)</f>
        <v>2.0263157894736841</v>
      </c>
      <c r="F295" s="46">
        <f ca="1">HLOOKUP(B295, Form!$C$1:$V$39, Fixtures!C295+1, FALSE)</f>
        <v>0.65789473684210531</v>
      </c>
      <c r="G295" s="46">
        <f t="shared" ca="1" si="131"/>
        <v>3.0799999999999996</v>
      </c>
      <c r="H295" s="46">
        <f t="shared" ca="1" si="132"/>
        <v>0.32467532467532473</v>
      </c>
      <c r="I295" s="46">
        <f t="shared" ca="1" si="133"/>
        <v>0.12479248680631654</v>
      </c>
      <c r="J295" s="46">
        <f t="shared" ca="1" si="134"/>
        <v>1.5307234657652238</v>
      </c>
      <c r="K295" s="16">
        <f t="shared" ca="1" si="135"/>
        <v>21.91026587745014</v>
      </c>
      <c r="L295" s="16">
        <f t="shared" ca="1" si="136"/>
        <v>0.88905288018001738</v>
      </c>
      <c r="M295" s="16">
        <f t="shared" ca="1" si="137"/>
        <v>0.39514392367544848</v>
      </c>
      <c r="N295" s="16">
        <f t="shared" ca="1" si="138"/>
        <v>4.3648554990549843E-2</v>
      </c>
      <c r="O295" s="16"/>
      <c r="P295" s="46">
        <f t="shared" ca="1" si="139"/>
        <v>0.66954549658754114</v>
      </c>
      <c r="Q295" s="46">
        <f t="shared" ca="1" si="140"/>
        <v>0.96712828440468157</v>
      </c>
      <c r="R295" s="46">
        <f t="shared" ca="1" si="141"/>
        <v>1</v>
      </c>
      <c r="T295" s="47">
        <f t="shared" ca="1" si="145"/>
        <v>0.10423121515404177</v>
      </c>
      <c r="U295" s="47"/>
      <c r="V295" s="16" t="str">
        <f t="shared" ca="1" si="142"/>
        <v>Manchester City</v>
      </c>
      <c r="W295" s="16">
        <f t="shared" ca="1" si="143"/>
        <v>3</v>
      </c>
      <c r="X295" s="16">
        <f t="shared" ca="1" si="144"/>
        <v>0</v>
      </c>
    </row>
    <row r="296" spans="1:24" x14ac:dyDescent="0.25">
      <c r="A296" s="16" t="s">
        <v>8</v>
      </c>
      <c r="B296" s="16" t="s">
        <v>6</v>
      </c>
      <c r="C296" s="16">
        <f>COUNTIF(A$2:A296, A296)+COUNTIF(B$2:B296, A296)</f>
        <v>30</v>
      </c>
      <c r="D296" s="16">
        <f>COUNTIF(B$2:B296, B296)+COUNTIF(A$2:A296, B296)</f>
        <v>30</v>
      </c>
      <c r="E296" s="46">
        <f ca="1">HLOOKUP(A296, Form!$C$1:$V$39, Fixtures!C296+1, FALSE)</f>
        <v>0.68421052631578949</v>
      </c>
      <c r="F296" s="46">
        <f ca="1">HLOOKUP(B296, Form!$C$1:$V$39, Fixtures!C296+1, FALSE)</f>
        <v>1.5263157894736843</v>
      </c>
      <c r="G296" s="46">
        <f t="shared" ca="1" si="131"/>
        <v>0.44827586206896552</v>
      </c>
      <c r="H296" s="46">
        <f t="shared" ca="1" si="132"/>
        <v>2.2307692307692308</v>
      </c>
      <c r="I296" s="46">
        <f t="shared" ca="1" si="133"/>
        <v>5.1179704256073126</v>
      </c>
      <c r="J296" s="46">
        <f t="shared" ca="1" si="134"/>
        <v>1.0039182446596335</v>
      </c>
      <c r="K296" s="16">
        <f t="shared" ca="1" si="135"/>
        <v>0.54674192720197234</v>
      </c>
      <c r="L296" s="16">
        <f t="shared" ca="1" si="136"/>
        <v>0.16345289866299623</v>
      </c>
      <c r="M296" s="16">
        <f t="shared" ca="1" si="137"/>
        <v>0.49902235416288176</v>
      </c>
      <c r="N296" s="16">
        <f t="shared" ca="1" si="138"/>
        <v>0.64652026457250145</v>
      </c>
      <c r="O296" s="16"/>
      <c r="P296" s="46">
        <f t="shared" ca="1" si="139"/>
        <v>0.12486895217781789</v>
      </c>
      <c r="Q296" s="46">
        <f t="shared" ca="1" si="140"/>
        <v>0.50609436321259793</v>
      </c>
      <c r="R296" s="46">
        <f t="shared" ca="1" si="141"/>
        <v>1</v>
      </c>
      <c r="T296" s="47">
        <f t="shared" ca="1" si="145"/>
        <v>1.0495703990194283E-2</v>
      </c>
      <c r="U296" s="47"/>
      <c r="V296" s="16" t="str">
        <f t="shared" ca="1" si="142"/>
        <v>Newcastle United</v>
      </c>
      <c r="W296" s="16">
        <f t="shared" ca="1" si="143"/>
        <v>3</v>
      </c>
      <c r="X296" s="16">
        <f t="shared" ca="1" si="144"/>
        <v>0</v>
      </c>
    </row>
    <row r="297" spans="1:24" x14ac:dyDescent="0.25">
      <c r="A297" s="16" t="s">
        <v>2</v>
      </c>
      <c r="B297" s="16" t="s">
        <v>15</v>
      </c>
      <c r="C297" s="16">
        <f>COUNTIF(A$2:A297, A297)+COUNTIF(B$2:B297, A297)</f>
        <v>30</v>
      </c>
      <c r="D297" s="16">
        <f>COUNTIF(B$2:B297, B297)+COUNTIF(A$2:A297, B297)</f>
        <v>30</v>
      </c>
      <c r="E297" s="46">
        <f ca="1">HLOOKUP(A297, Form!$C$1:$V$39, Fixtures!C297+1, FALSE)</f>
        <v>0.57500000000000007</v>
      </c>
      <c r="F297" s="46">
        <f ca="1">HLOOKUP(B297, Form!$C$1:$V$39, Fixtures!C297+1, FALSE)</f>
        <v>1.8947368421052631</v>
      </c>
      <c r="G297" s="46">
        <f t="shared" ca="1" si="131"/>
        <v>0.30347222222222225</v>
      </c>
      <c r="H297" s="46">
        <f t="shared" ca="1" si="132"/>
        <v>3.2951945080091529</v>
      </c>
      <c r="I297" s="46">
        <f t="shared" ca="1" si="133"/>
        <v>10.853816205907318</v>
      </c>
      <c r="J297" s="46">
        <f t="shared" ca="1" si="134"/>
        <v>0.69453165691869956</v>
      </c>
      <c r="K297" s="16">
        <f t="shared" ca="1" si="135"/>
        <v>0.25901851253307229</v>
      </c>
      <c r="L297" s="16">
        <f t="shared" ca="1" si="136"/>
        <v>8.436101780468408E-2</v>
      </c>
      <c r="M297" s="16">
        <f t="shared" ca="1" si="137"/>
        <v>0.59013356045432575</v>
      </c>
      <c r="N297" s="16">
        <f t="shared" ca="1" si="138"/>
        <v>0.79426949647313605</v>
      </c>
      <c r="O297" s="16"/>
      <c r="P297" s="46">
        <f t="shared" ca="1" si="139"/>
        <v>5.7436738313516242E-2</v>
      </c>
      <c r="Q297" s="46">
        <f t="shared" ca="1" si="140"/>
        <v>0.45922595048630621</v>
      </c>
      <c r="R297" s="46">
        <f t="shared" ca="1" si="141"/>
        <v>0.99999999999999989</v>
      </c>
      <c r="T297" s="47">
        <f t="shared" ca="1" si="145"/>
        <v>0.67735669621582895</v>
      </c>
      <c r="U297" s="47"/>
      <c r="V297" s="16" t="str">
        <f t="shared" ca="1" si="142"/>
        <v>Everton</v>
      </c>
      <c r="W297" s="16">
        <f t="shared" ca="1" si="143"/>
        <v>0</v>
      </c>
      <c r="X297" s="16">
        <f t="shared" ca="1" si="144"/>
        <v>3</v>
      </c>
    </row>
    <row r="298" spans="1:24" x14ac:dyDescent="0.25">
      <c r="A298" s="16" t="s">
        <v>13</v>
      </c>
      <c r="B298" s="16" t="s">
        <v>9</v>
      </c>
      <c r="C298" s="16">
        <f>COUNTIF(A$2:A298, A298)+COUNTIF(B$2:B298, A298)</f>
        <v>30</v>
      </c>
      <c r="D298" s="16">
        <f>COUNTIF(B$2:B298, B298)+COUNTIF(A$2:A298, B298)</f>
        <v>30</v>
      </c>
      <c r="E298" s="46">
        <f ca="1">HLOOKUP(A298, Form!$C$1:$V$39, Fixtures!C298+1, FALSE)</f>
        <v>1.5263157894736843</v>
      </c>
      <c r="F298" s="46">
        <f ca="1">HLOOKUP(B298, Form!$C$1:$V$39, Fixtures!C298+1, FALSE)</f>
        <v>1.016578947368421</v>
      </c>
      <c r="G298" s="46">
        <f t="shared" ca="1" si="131"/>
        <v>1.5014237639140566</v>
      </c>
      <c r="H298" s="46">
        <f t="shared" ca="1" si="132"/>
        <v>0.66603448275862065</v>
      </c>
      <c r="I298" s="46">
        <f t="shared" ca="1" si="133"/>
        <v>0.4983148607684813</v>
      </c>
      <c r="J298" s="46">
        <f t="shared" ca="1" si="134"/>
        <v>1.9112583514693868</v>
      </c>
      <c r="K298" s="16">
        <f t="shared" ca="1" si="135"/>
        <v>5.534479933613091</v>
      </c>
      <c r="L298" s="16">
        <f t="shared" ca="1" si="136"/>
        <v>0.66741645977341701</v>
      </c>
      <c r="M298" s="16">
        <f t="shared" ca="1" si="137"/>
        <v>0.34349407688097289</v>
      </c>
      <c r="N298" s="16">
        <f t="shared" ca="1" si="138"/>
        <v>0.15303436695184294</v>
      </c>
      <c r="O298" s="16"/>
      <c r="P298" s="46">
        <f t="shared" ca="1" si="139"/>
        <v>0.5734089798456703</v>
      </c>
      <c r="Q298" s="46">
        <f t="shared" ca="1" si="140"/>
        <v>0.86852095277216401</v>
      </c>
      <c r="R298" s="46">
        <f t="shared" ca="1" si="141"/>
        <v>1</v>
      </c>
      <c r="T298" s="47">
        <f t="shared" ca="1" si="145"/>
        <v>0.28896621802902867</v>
      </c>
      <c r="U298" s="47"/>
      <c r="V298" s="16" t="str">
        <f t="shared" ca="1" si="142"/>
        <v>Southampton</v>
      </c>
      <c r="W298" s="16">
        <f t="shared" ca="1" si="143"/>
        <v>3</v>
      </c>
      <c r="X298" s="16">
        <f t="shared" ca="1" si="144"/>
        <v>0</v>
      </c>
    </row>
    <row r="299" spans="1:24" x14ac:dyDescent="0.25">
      <c r="A299" s="16" t="s">
        <v>3</v>
      </c>
      <c r="B299" s="16" t="s">
        <v>12</v>
      </c>
      <c r="C299" s="16">
        <f>COUNTIF(A$2:A299, A299)+COUNTIF(B$2:B299, A299)</f>
        <v>30</v>
      </c>
      <c r="D299" s="16">
        <f>COUNTIF(B$2:B299, B299)+COUNTIF(A$2:A299, B299)</f>
        <v>30</v>
      </c>
      <c r="E299" s="46">
        <f ca="1">HLOOKUP(A299, Form!$C$1:$V$39, Fixtures!C299+1, FALSE)</f>
        <v>1.7894736842105263</v>
      </c>
      <c r="F299" s="46">
        <f ca="1">HLOOKUP(B299, Form!$C$1:$V$39, Fixtures!C299+1, FALSE)</f>
        <v>2</v>
      </c>
      <c r="G299" s="46">
        <f t="shared" ca="1" si="131"/>
        <v>0.89473684210526316</v>
      </c>
      <c r="H299" s="46">
        <f t="shared" ca="1" si="132"/>
        <v>1.1176470588235294</v>
      </c>
      <c r="I299" s="46">
        <f t="shared" ca="1" si="133"/>
        <v>1.3511662461018308</v>
      </c>
      <c r="J299" s="46">
        <f t="shared" ca="1" si="134"/>
        <v>1.9282350587323374</v>
      </c>
      <c r="K299" s="16">
        <f t="shared" ca="1" si="135"/>
        <v>2.0538539812896528</v>
      </c>
      <c r="L299" s="16">
        <f t="shared" ca="1" si="136"/>
        <v>0.42532083882114791</v>
      </c>
      <c r="M299" s="16">
        <f t="shared" ca="1" si="137"/>
        <v>0.34150263894214494</v>
      </c>
      <c r="N299" s="16">
        <f t="shared" ca="1" si="138"/>
        <v>0.32745508008136548</v>
      </c>
      <c r="O299" s="16"/>
      <c r="P299" s="46">
        <f t="shared" ca="1" si="139"/>
        <v>0.3886769376701299</v>
      </c>
      <c r="Q299" s="46">
        <f t="shared" ca="1" si="140"/>
        <v>0.7007571082025621</v>
      </c>
      <c r="R299" s="46">
        <f t="shared" ca="1" si="141"/>
        <v>1</v>
      </c>
      <c r="T299" s="47">
        <f t="shared" ca="1" si="145"/>
        <v>0.24027462409462175</v>
      </c>
      <c r="U299" s="47"/>
      <c r="V299" s="16" t="str">
        <f t="shared" ca="1" si="142"/>
        <v>Stoke City</v>
      </c>
      <c r="W299" s="16">
        <f t="shared" ca="1" si="143"/>
        <v>3</v>
      </c>
      <c r="X299" s="16">
        <f t="shared" ca="1" si="144"/>
        <v>0</v>
      </c>
    </row>
    <row r="300" spans="1:24" x14ac:dyDescent="0.25">
      <c r="A300" s="16" t="s">
        <v>18</v>
      </c>
      <c r="B300" s="16" t="s">
        <v>1</v>
      </c>
      <c r="C300" s="16">
        <f>COUNTIF(A$2:A300, A300)+COUNTIF(B$2:B300, A300)</f>
        <v>30</v>
      </c>
      <c r="D300" s="16">
        <f>COUNTIF(B$2:B300, B300)+COUNTIF(A$2:A300, B300)</f>
        <v>30</v>
      </c>
      <c r="E300" s="46">
        <f ca="1">HLOOKUP(A300, Form!$C$1:$V$39, Fixtures!C300+1, FALSE)</f>
        <v>1.9736842105263157</v>
      </c>
      <c r="F300" s="46">
        <f ca="1">HLOOKUP(B300, Form!$C$1:$V$39, Fixtures!C300+1, FALSE)</f>
        <v>0.54736842105263162</v>
      </c>
      <c r="G300" s="46">
        <f t="shared" ca="1" si="131"/>
        <v>3.6057692307692304</v>
      </c>
      <c r="H300" s="46">
        <f t="shared" ca="1" si="132"/>
        <v>0.27733333333333338</v>
      </c>
      <c r="I300" s="46">
        <f t="shared" ca="1" si="133"/>
        <v>9.2106581054652942E-2</v>
      </c>
      <c r="J300" s="46">
        <f t="shared" ca="1" si="134"/>
        <v>1.4579631637710555</v>
      </c>
      <c r="K300" s="16">
        <f t="shared" ca="1" si="135"/>
        <v>29.629481970806633</v>
      </c>
      <c r="L300" s="16">
        <f t="shared" ca="1" si="136"/>
        <v>0.91566154562890278</v>
      </c>
      <c r="M300" s="16">
        <f t="shared" ca="1" si="137"/>
        <v>0.40684092208517081</v>
      </c>
      <c r="N300" s="16">
        <f t="shared" ca="1" si="138"/>
        <v>3.264828314605886E-2</v>
      </c>
      <c r="O300" s="16"/>
      <c r="P300" s="46">
        <f t="shared" ca="1" si="139"/>
        <v>0.67568980428761904</v>
      </c>
      <c r="Q300" s="46">
        <f t="shared" ca="1" si="140"/>
        <v>0.97590800645217035</v>
      </c>
      <c r="R300" s="46">
        <f t="shared" ca="1" si="141"/>
        <v>1</v>
      </c>
      <c r="T300" s="47">
        <f t="shared" ca="1" si="145"/>
        <v>0.89593863806160956</v>
      </c>
      <c r="U300" s="47"/>
      <c r="V300" s="16" t="str">
        <f t="shared" ca="1" si="142"/>
        <v>Draw</v>
      </c>
      <c r="W300" s="16">
        <f t="shared" ca="1" si="143"/>
        <v>1</v>
      </c>
      <c r="X300" s="16">
        <f t="shared" ca="1" si="144"/>
        <v>1</v>
      </c>
    </row>
    <row r="301" spans="1:24" x14ac:dyDescent="0.25">
      <c r="A301" s="16" t="s">
        <v>5</v>
      </c>
      <c r="B301" s="16" t="s">
        <v>17</v>
      </c>
      <c r="C301" s="16">
        <f>COUNTIF(A$2:A301, A301)+COUNTIF(B$2:B301, A301)</f>
        <v>30</v>
      </c>
      <c r="D301" s="16">
        <f>COUNTIF(B$2:B301, B301)+COUNTIF(A$2:A301, B301)</f>
        <v>30</v>
      </c>
      <c r="E301" s="46">
        <f ca="1">HLOOKUP(A301, Form!$C$1:$V$39, Fixtures!C301+1, FALSE)</f>
        <v>1.131578947368421</v>
      </c>
      <c r="F301" s="46">
        <f ca="1">HLOOKUP(B301, Form!$C$1:$V$39, Fixtures!C301+1, FALSE)</f>
        <v>1.1842105263157894</v>
      </c>
      <c r="G301" s="46">
        <f t="shared" ca="1" si="131"/>
        <v>0.9555555555555556</v>
      </c>
      <c r="H301" s="46">
        <f t="shared" ca="1" si="132"/>
        <v>1.0465116279069766</v>
      </c>
      <c r="I301" s="46">
        <f t="shared" ca="1" si="133"/>
        <v>1.190343953012454</v>
      </c>
      <c r="J301" s="46">
        <f t="shared" ca="1" si="134"/>
        <v>2.0517886622668469</v>
      </c>
      <c r="K301" s="16">
        <f t="shared" ca="1" si="135"/>
        <v>2.3295023566552242</v>
      </c>
      <c r="L301" s="16">
        <f t="shared" ca="1" si="136"/>
        <v>0.45654930068159666</v>
      </c>
      <c r="M301" s="16">
        <f t="shared" ca="1" si="137"/>
        <v>0.32767668756499252</v>
      </c>
      <c r="N301" s="16">
        <f t="shared" ca="1" si="138"/>
        <v>0.30034518461929766</v>
      </c>
      <c r="O301" s="16"/>
      <c r="P301" s="46">
        <f t="shared" ca="1" si="139"/>
        <v>0.420949138335665</v>
      </c>
      <c r="Q301" s="46">
        <f t="shared" ca="1" si="140"/>
        <v>0.72307471180000005</v>
      </c>
      <c r="R301" s="46">
        <f t="shared" ca="1" si="141"/>
        <v>1</v>
      </c>
      <c r="T301" s="47">
        <f t="shared" ca="1" si="145"/>
        <v>0.64271465570258079</v>
      </c>
      <c r="U301" s="47"/>
      <c r="V301" s="16" t="str">
        <f t="shared" ca="1" si="142"/>
        <v>Draw</v>
      </c>
      <c r="W301" s="16">
        <f t="shared" ca="1" si="143"/>
        <v>1</v>
      </c>
      <c r="X301" s="16">
        <f t="shared" ca="1" si="144"/>
        <v>1</v>
      </c>
    </row>
    <row r="302" spans="1:24" x14ac:dyDescent="0.25">
      <c r="A302" s="16" t="s">
        <v>6</v>
      </c>
      <c r="B302" s="16" t="s">
        <v>7</v>
      </c>
      <c r="C302" s="16">
        <f>COUNTIF(A$2:A302, A302)+COUNTIF(B$2:B302, A302)</f>
        <v>31</v>
      </c>
      <c r="D302" s="16">
        <f>COUNTIF(B$2:B302, B302)+COUNTIF(A$2:A302, B302)</f>
        <v>31</v>
      </c>
      <c r="E302" s="46">
        <f ca="1">HLOOKUP(A302, Form!$C$1:$V$39, Fixtures!C302+1, FALSE)</f>
        <v>1.5263157894736843</v>
      </c>
      <c r="F302" s="46">
        <f ca="1">HLOOKUP(B302, Form!$C$1:$V$39, Fixtures!C302+1, FALSE)</f>
        <v>1.9736842105263157</v>
      </c>
      <c r="G302" s="46">
        <f t="shared" ca="1" si="131"/>
        <v>0.77333333333333343</v>
      </c>
      <c r="H302" s="46">
        <f t="shared" ca="1" si="132"/>
        <v>1.2931034482758619</v>
      </c>
      <c r="I302" s="46">
        <f t="shared" ca="1" si="133"/>
        <v>1.7895464719448118</v>
      </c>
      <c r="J302" s="46">
        <f t="shared" ca="1" si="134"/>
        <v>1.6801670142549372</v>
      </c>
      <c r="K302" s="16">
        <f t="shared" ca="1" si="135"/>
        <v>1.5534429692837177</v>
      </c>
      <c r="L302" s="16">
        <f t="shared" ca="1" si="136"/>
        <v>0.35848121193077725</v>
      </c>
      <c r="M302" s="16">
        <f t="shared" ca="1" si="137"/>
        <v>0.37311107654162035</v>
      </c>
      <c r="N302" s="16">
        <f t="shared" ca="1" si="138"/>
        <v>0.39162809274746258</v>
      </c>
      <c r="O302" s="16"/>
      <c r="P302" s="46">
        <f t="shared" ca="1" si="139"/>
        <v>0.31915483187854288</v>
      </c>
      <c r="Q302" s="46">
        <f t="shared" ca="1" si="140"/>
        <v>0.6513345917725073</v>
      </c>
      <c r="R302" s="46">
        <f t="shared" ca="1" si="141"/>
        <v>1</v>
      </c>
      <c r="T302" s="47">
        <f t="shared" ca="1" si="145"/>
        <v>0.92499770786875501</v>
      </c>
      <c r="U302" s="47"/>
      <c r="V302" s="16" t="str">
        <f t="shared" ca="1" si="142"/>
        <v>Liverpool</v>
      </c>
      <c r="W302" s="16">
        <f t="shared" ca="1" si="143"/>
        <v>0</v>
      </c>
      <c r="X302" s="16">
        <f t="shared" ca="1" si="144"/>
        <v>3</v>
      </c>
    </row>
    <row r="303" spans="1:24" x14ac:dyDescent="0.25">
      <c r="A303" s="16" t="s">
        <v>9</v>
      </c>
      <c r="B303" s="16" t="s">
        <v>18</v>
      </c>
      <c r="C303" s="16">
        <f>COUNTIF(A$2:A303, A303)+COUNTIF(B$2:B303, A303)</f>
        <v>31</v>
      </c>
      <c r="D303" s="16">
        <f>COUNTIF(B$2:B303, B303)+COUNTIF(A$2:A303, B303)</f>
        <v>31</v>
      </c>
      <c r="E303" s="46">
        <f ca="1">HLOOKUP(A303, Form!$C$1:$V$39, Fixtures!C303+1, FALSE)</f>
        <v>0.98578947368421055</v>
      </c>
      <c r="F303" s="46">
        <f ca="1">HLOOKUP(B303, Form!$C$1:$V$39, Fixtures!C303+1, FALSE)</f>
        <v>2</v>
      </c>
      <c r="G303" s="46">
        <f t="shared" ca="1" si="131"/>
        <v>0.49289473684210527</v>
      </c>
      <c r="H303" s="46">
        <f t="shared" ca="1" si="132"/>
        <v>2.0288307528029899</v>
      </c>
      <c r="I303" s="46">
        <f t="shared" ca="1" si="133"/>
        <v>4.2627352821370197</v>
      </c>
      <c r="J303" s="46">
        <f t="shared" ca="1" si="134"/>
        <v>1.0980344412785858</v>
      </c>
      <c r="K303" s="16">
        <f t="shared" ca="1" si="135"/>
        <v>0.6556880697375651</v>
      </c>
      <c r="L303" s="16">
        <f t="shared" ca="1" si="136"/>
        <v>0.19001525753997903</v>
      </c>
      <c r="M303" s="16">
        <f t="shared" ca="1" si="137"/>
        <v>0.47663659867784591</v>
      </c>
      <c r="N303" s="16">
        <f t="shared" ca="1" si="138"/>
        <v>0.60397850191582592</v>
      </c>
      <c r="O303" s="16"/>
      <c r="P303" s="46">
        <f t="shared" ca="1" si="139"/>
        <v>0.14954408756538801</v>
      </c>
      <c r="Q303" s="46">
        <f t="shared" ca="1" si="140"/>
        <v>0.52466230792488533</v>
      </c>
      <c r="R303" s="46">
        <f t="shared" ca="1" si="141"/>
        <v>1</v>
      </c>
      <c r="T303" s="47">
        <f t="shared" ca="1" si="145"/>
        <v>0.35560577265528437</v>
      </c>
      <c r="U303" s="47"/>
      <c r="V303" s="16" t="str">
        <f t="shared" ca="1" si="142"/>
        <v>Draw</v>
      </c>
      <c r="W303" s="16">
        <f t="shared" ca="1" si="143"/>
        <v>1</v>
      </c>
      <c r="X303" s="16">
        <f t="shared" ca="1" si="144"/>
        <v>1</v>
      </c>
    </row>
    <row r="304" spans="1:24" x14ac:dyDescent="0.25">
      <c r="A304" s="16" t="s">
        <v>11</v>
      </c>
      <c r="B304" s="16" t="s">
        <v>3</v>
      </c>
      <c r="C304" s="16">
        <f>COUNTIF(A$2:A304, A304)+COUNTIF(B$2:B304, A304)</f>
        <v>31</v>
      </c>
      <c r="D304" s="16">
        <f>COUNTIF(B$2:B304, B304)+COUNTIF(A$2:A304, B304)</f>
        <v>31</v>
      </c>
      <c r="E304" s="46">
        <f ca="1">HLOOKUP(A304, Form!$C$1:$V$39, Fixtures!C304+1, FALSE)</f>
        <v>1.7105263157894737</v>
      </c>
      <c r="F304" s="46">
        <f ca="1">HLOOKUP(B304, Form!$C$1:$V$39, Fixtures!C304+1, FALSE)</f>
        <v>1.7894736842105263</v>
      </c>
      <c r="G304" s="46">
        <f t="shared" ca="1" si="131"/>
        <v>0.95588235294117641</v>
      </c>
      <c r="H304" s="46">
        <f t="shared" ca="1" si="132"/>
        <v>1.0461538461538462</v>
      </c>
      <c r="I304" s="46">
        <f t="shared" ca="1" si="133"/>
        <v>1.1895598746136526</v>
      </c>
      <c r="J304" s="46">
        <f t="shared" ca="1" si="134"/>
        <v>2.0524513472162464</v>
      </c>
      <c r="K304" s="16">
        <f t="shared" ca="1" si="135"/>
        <v>2.33102824413489</v>
      </c>
      <c r="L304" s="16">
        <f t="shared" ca="1" si="136"/>
        <v>0.45671279036224105</v>
      </c>
      <c r="M304" s="16">
        <f t="shared" ca="1" si="137"/>
        <v>0.32760554919637724</v>
      </c>
      <c r="N304" s="16">
        <f t="shared" ca="1" si="138"/>
        <v>0.30020760158991466</v>
      </c>
      <c r="O304" s="16"/>
      <c r="P304" s="46">
        <f t="shared" ca="1" si="139"/>
        <v>0.42111744222417929</v>
      </c>
      <c r="Q304" s="46">
        <f t="shared" ca="1" si="140"/>
        <v>0.72319002229491225</v>
      </c>
      <c r="R304" s="46">
        <f t="shared" ca="1" si="141"/>
        <v>1</v>
      </c>
      <c r="T304" s="47">
        <f t="shared" ca="1" si="145"/>
        <v>0.90658909538866861</v>
      </c>
      <c r="U304" s="47"/>
      <c r="V304" s="16" t="str">
        <f t="shared" ca="1" si="142"/>
        <v>Stoke City</v>
      </c>
      <c r="W304" s="16">
        <f t="shared" ca="1" si="143"/>
        <v>0</v>
      </c>
      <c r="X304" s="16">
        <f t="shared" ca="1" si="144"/>
        <v>3</v>
      </c>
    </row>
    <row r="305" spans="1:24" x14ac:dyDescent="0.25">
      <c r="A305" s="16" t="s">
        <v>12</v>
      </c>
      <c r="B305" s="16" t="s">
        <v>19</v>
      </c>
      <c r="C305" s="16">
        <f>COUNTIF(A$2:A305, A305)+COUNTIF(B$2:B305, A305)</f>
        <v>31</v>
      </c>
      <c r="D305" s="16">
        <f>COUNTIF(B$2:B305, B305)+COUNTIF(A$2:A305, B305)</f>
        <v>31</v>
      </c>
      <c r="E305" s="46">
        <f ca="1">HLOOKUP(A305, Form!$C$1:$V$39, Fixtures!C305+1, FALSE)</f>
        <v>2</v>
      </c>
      <c r="F305" s="46">
        <f ca="1">HLOOKUP(B305, Form!$C$1:$V$39, Fixtures!C305+1, FALSE)</f>
        <v>2.0789473684210527</v>
      </c>
      <c r="G305" s="46">
        <f t="shared" ca="1" si="131"/>
        <v>0.96202531645569622</v>
      </c>
      <c r="H305" s="46">
        <f t="shared" ca="1" si="132"/>
        <v>1.0394736842105263</v>
      </c>
      <c r="I305" s="46">
        <f t="shared" ca="1" si="133"/>
        <v>1.1749659537351116</v>
      </c>
      <c r="J305" s="46">
        <f t="shared" ca="1" si="134"/>
        <v>2.0649058077271216</v>
      </c>
      <c r="K305" s="16">
        <f t="shared" ca="1" si="135"/>
        <v>2.3597998814875267</v>
      </c>
      <c r="L305" s="16">
        <f t="shared" ca="1" si="136"/>
        <v>0.45977731204604855</v>
      </c>
      <c r="M305" s="16">
        <f t="shared" ca="1" si="137"/>
        <v>0.32627430098466281</v>
      </c>
      <c r="N305" s="16">
        <f t="shared" ca="1" si="138"/>
        <v>0.29763677459184185</v>
      </c>
      <c r="O305" s="16"/>
      <c r="P305" s="46">
        <f t="shared" ca="1" si="139"/>
        <v>0.42427077497317267</v>
      </c>
      <c r="Q305" s="46">
        <f t="shared" ca="1" si="140"/>
        <v>0.72534837690305842</v>
      </c>
      <c r="R305" s="46">
        <f t="shared" ca="1" si="141"/>
        <v>1</v>
      </c>
      <c r="T305" s="47">
        <f t="shared" ca="1" si="145"/>
        <v>0.39515044048095116</v>
      </c>
      <c r="U305" s="47"/>
      <c r="V305" s="16" t="str">
        <f t="shared" ca="1" si="142"/>
        <v>Crystal Palace</v>
      </c>
      <c r="W305" s="16">
        <f t="shared" ca="1" si="143"/>
        <v>3</v>
      </c>
      <c r="X305" s="16">
        <f t="shared" ca="1" si="144"/>
        <v>0</v>
      </c>
    </row>
    <row r="306" spans="1:24" x14ac:dyDescent="0.25">
      <c r="A306" s="16" t="s">
        <v>15</v>
      </c>
      <c r="B306" s="16" t="s">
        <v>13</v>
      </c>
      <c r="C306" s="16">
        <f>COUNTIF(A$2:A306, A306)+COUNTIF(B$2:B306, A306)</f>
        <v>31</v>
      </c>
      <c r="D306" s="16">
        <f>COUNTIF(B$2:B306, B306)+COUNTIF(A$2:A306, B306)</f>
        <v>31</v>
      </c>
      <c r="E306" s="46">
        <f ca="1">HLOOKUP(A306, Form!$C$1:$V$39, Fixtures!C306+1, FALSE)</f>
        <v>1.8947368421052631</v>
      </c>
      <c r="F306" s="46">
        <f ca="1">HLOOKUP(B306, Form!$C$1:$V$39, Fixtures!C306+1, FALSE)</f>
        <v>1.5263157894736843</v>
      </c>
      <c r="G306" s="46">
        <f t="shared" ca="1" si="131"/>
        <v>1.2413793103448274</v>
      </c>
      <c r="H306" s="46">
        <f t="shared" ca="1" si="132"/>
        <v>0.80555555555555569</v>
      </c>
      <c r="I306" s="46">
        <f t="shared" ca="1" si="133"/>
        <v>0.71890531242526057</v>
      </c>
      <c r="J306" s="46">
        <f t="shared" ca="1" si="134"/>
        <v>2.0269471255174283</v>
      </c>
      <c r="K306" s="16">
        <f t="shared" ca="1" si="135"/>
        <v>3.8450336825399418</v>
      </c>
      <c r="L306" s="16">
        <f t="shared" ca="1" si="136"/>
        <v>0.58176561138732341</v>
      </c>
      <c r="M306" s="16">
        <f t="shared" ca="1" si="137"/>
        <v>0.33036586320583955</v>
      </c>
      <c r="N306" s="16">
        <f t="shared" ca="1" si="138"/>
        <v>0.20639691393760629</v>
      </c>
      <c r="O306" s="16"/>
      <c r="P306" s="46">
        <f t="shared" ca="1" si="139"/>
        <v>0.52011698348711133</v>
      </c>
      <c r="Q306" s="46">
        <f t="shared" ca="1" si="140"/>
        <v>0.81547458602394807</v>
      </c>
      <c r="R306" s="46">
        <f t="shared" ca="1" si="141"/>
        <v>0.99999999999999978</v>
      </c>
      <c r="T306" s="47">
        <f t="shared" ca="1" si="145"/>
        <v>0.71583779224486033</v>
      </c>
      <c r="U306" s="47"/>
      <c r="V306" s="16" t="str">
        <f t="shared" ca="1" si="142"/>
        <v>Draw</v>
      </c>
      <c r="W306" s="16">
        <f t="shared" ca="1" si="143"/>
        <v>1</v>
      </c>
      <c r="X306" s="16">
        <f t="shared" ca="1" si="144"/>
        <v>1</v>
      </c>
    </row>
    <row r="307" spans="1:24" x14ac:dyDescent="0.25">
      <c r="A307" s="16" t="s">
        <v>1</v>
      </c>
      <c r="B307" s="16" t="s">
        <v>5</v>
      </c>
      <c r="C307" s="16">
        <f>COUNTIF(A$2:A307, A307)+COUNTIF(B$2:B307, A307)</f>
        <v>31</v>
      </c>
      <c r="D307" s="16">
        <f>COUNTIF(B$2:B307, B307)+COUNTIF(A$2:A307, B307)</f>
        <v>31</v>
      </c>
      <c r="E307" s="46">
        <f ca="1">HLOOKUP(A307, Form!$C$1:$V$39, Fixtures!C307+1, FALSE)</f>
        <v>0.54289473684210521</v>
      </c>
      <c r="F307" s="46">
        <f ca="1">HLOOKUP(B307, Form!$C$1:$V$39, Fixtures!C307+1, FALSE)</f>
        <v>1.1578947368421053</v>
      </c>
      <c r="G307" s="46">
        <f t="shared" ca="1" si="131"/>
        <v>0.46886363636363632</v>
      </c>
      <c r="H307" s="46">
        <f t="shared" ca="1" si="132"/>
        <v>2.132816286960737</v>
      </c>
      <c r="I307" s="46">
        <f t="shared" ca="1" si="133"/>
        <v>4.6937393095294198</v>
      </c>
      <c r="J307" s="46">
        <f t="shared" ca="1" si="134"/>
        <v>1.0474065307126135</v>
      </c>
      <c r="K307" s="16">
        <f t="shared" ca="1" si="135"/>
        <v>0.59583659301602609</v>
      </c>
      <c r="L307" s="16">
        <f t="shared" ca="1" si="136"/>
        <v>0.17563150429566274</v>
      </c>
      <c r="M307" s="16">
        <f t="shared" ca="1" si="137"/>
        <v>0.48842278511827514</v>
      </c>
      <c r="N307" s="16">
        <f t="shared" ca="1" si="138"/>
        <v>0.62663057381712617</v>
      </c>
      <c r="O307" s="16"/>
      <c r="P307" s="46">
        <f t="shared" ca="1" si="139"/>
        <v>0.13607620984722155</v>
      </c>
      <c r="Q307" s="46">
        <f t="shared" ca="1" si="140"/>
        <v>0.51449761931162896</v>
      </c>
      <c r="R307" s="46">
        <f t="shared" ca="1" si="141"/>
        <v>1</v>
      </c>
      <c r="T307" s="47">
        <f t="shared" ca="1" si="145"/>
        <v>0.70874190987085706</v>
      </c>
      <c r="U307" s="47"/>
      <c r="V307" s="16" t="str">
        <f t="shared" ca="1" si="142"/>
        <v>West Ham United</v>
      </c>
      <c r="W307" s="16">
        <f t="shared" ca="1" si="143"/>
        <v>0</v>
      </c>
      <c r="X307" s="16">
        <f t="shared" ca="1" si="144"/>
        <v>3</v>
      </c>
    </row>
    <row r="308" spans="1:24" x14ac:dyDescent="0.25">
      <c r="A308" s="16" t="s">
        <v>0</v>
      </c>
      <c r="B308" s="16" t="s">
        <v>10</v>
      </c>
      <c r="C308" s="16">
        <f>COUNTIF(A$2:A308, A308)+COUNTIF(B$2:B308, A308)</f>
        <v>31</v>
      </c>
      <c r="D308" s="16">
        <f>COUNTIF(B$2:B308, B308)+COUNTIF(A$2:A308, B308)</f>
        <v>31</v>
      </c>
      <c r="E308" s="46">
        <f ca="1">HLOOKUP(A308, Form!$C$1:$V$39, Fixtures!C308+1, FALSE)</f>
        <v>1.631578947368421</v>
      </c>
      <c r="F308" s="46">
        <f ca="1">HLOOKUP(B308, Form!$C$1:$V$39, Fixtures!C308+1, FALSE)</f>
        <v>0.92105263157894735</v>
      </c>
      <c r="G308" s="46">
        <f t="shared" ca="1" si="131"/>
        <v>1.7714285714285714</v>
      </c>
      <c r="H308" s="46">
        <f t="shared" ca="1" si="132"/>
        <v>0.56451612903225801</v>
      </c>
      <c r="I308" s="46">
        <f t="shared" ca="1" si="133"/>
        <v>0.36233142807981378</v>
      </c>
      <c r="J308" s="46">
        <f t="shared" ca="1" si="134"/>
        <v>1.8160462511968607</v>
      </c>
      <c r="K308" s="16">
        <f t="shared" ca="1" si="135"/>
        <v>7.5964871239110217</v>
      </c>
      <c r="L308" s="16">
        <f t="shared" ca="1" si="136"/>
        <v>0.73403577087661065</v>
      </c>
      <c r="M308" s="16">
        <f t="shared" ca="1" si="137"/>
        <v>0.35510780392011865</v>
      </c>
      <c r="N308" s="16">
        <f t="shared" ca="1" si="138"/>
        <v>0.11632658614918558</v>
      </c>
      <c r="O308" s="16"/>
      <c r="P308" s="46">
        <f t="shared" ca="1" si="139"/>
        <v>0.60892073039835637</v>
      </c>
      <c r="Q308" s="46">
        <f t="shared" ca="1" si="140"/>
        <v>0.90350106546154096</v>
      </c>
      <c r="R308" s="46">
        <f t="shared" ca="1" si="141"/>
        <v>1</v>
      </c>
      <c r="T308" s="47">
        <f t="shared" ca="1" si="145"/>
        <v>0.13058420931558445</v>
      </c>
      <c r="U308" s="47"/>
      <c r="V308" s="16" t="str">
        <f t="shared" ca="1" si="142"/>
        <v>Manchester United</v>
      </c>
      <c r="W308" s="16">
        <f t="shared" ca="1" si="143"/>
        <v>3</v>
      </c>
      <c r="X308" s="16">
        <f t="shared" ca="1" si="144"/>
        <v>0</v>
      </c>
    </row>
    <row r="309" spans="1:24" x14ac:dyDescent="0.25">
      <c r="A309" s="16" t="s">
        <v>17</v>
      </c>
      <c r="B309" s="16" t="s">
        <v>8</v>
      </c>
      <c r="C309" s="16">
        <f>COUNTIF(A$2:A309, A309)+COUNTIF(B$2:B309, A309)</f>
        <v>31</v>
      </c>
      <c r="D309" s="16">
        <f>COUNTIF(B$2:B309, B309)+COUNTIF(A$2:A309, B309)</f>
        <v>31</v>
      </c>
      <c r="E309" s="46">
        <f ca="1">HLOOKUP(A309, Form!$C$1:$V$39, Fixtures!C309+1, FALSE)</f>
        <v>1.2105263157894737</v>
      </c>
      <c r="F309" s="46">
        <f ca="1">HLOOKUP(B309, Form!$C$1:$V$39, Fixtures!C309+1, FALSE)</f>
        <v>0.68421052631578949</v>
      </c>
      <c r="G309" s="46">
        <f t="shared" ref="G309:G372" ca="1" si="146">E309/F309</f>
        <v>1.7692307692307692</v>
      </c>
      <c r="H309" s="46">
        <f t="shared" ref="H309:H372" ca="1" si="147">F309/E309</f>
        <v>0.56521739130434789</v>
      </c>
      <c r="I309" s="46">
        <f t="shared" ref="I309:I372" ca="1" si="148">1.0905*(G309^(-1.927))</f>
        <v>0.36319927238308458</v>
      </c>
      <c r="J309" s="46">
        <f t="shared" ref="J309:J372" ca="1" si="149">IF(G309&lt;1, 2.1418*(G309^0.9444), IF(G309&gt;1, 2.167*(G309^(-0.309)), 2.1544))</f>
        <v>1.8167430432653875</v>
      </c>
      <c r="K309" s="16">
        <f t="shared" ref="K309:K372" ca="1" si="150">2.5414*(H309^(-1.915))</f>
        <v>7.578448643439609</v>
      </c>
      <c r="L309" s="16">
        <f t="shared" ref="L309:L372" ca="1" si="151">1/(I309+1)</f>
        <v>0.73356846666433762</v>
      </c>
      <c r="M309" s="16">
        <f t="shared" ref="M309:M372" ca="1" si="152">1/(J309+1)</f>
        <v>0.35501995909457268</v>
      </c>
      <c r="N309" s="16">
        <f t="shared" ref="N309:N372" ca="1" si="153">1/(K309+1)</f>
        <v>0.11657119387953119</v>
      </c>
      <c r="O309" s="16"/>
      <c r="P309" s="46">
        <f t="shared" ref="P309:P372" ca="1" si="154">L309/(SUM(L309:N309))</f>
        <v>0.60868988199622431</v>
      </c>
      <c r="Q309" s="46">
        <f t="shared" ref="Q309:Q372" ca="1" si="155">P309+(M309/SUM(L309:N309))</f>
        <v>0.90327323287308303</v>
      </c>
      <c r="R309" s="46">
        <f t="shared" ref="R309:R372" ca="1" si="156">Q309+(N309/SUM(L309:N309))</f>
        <v>0.99999999999999989</v>
      </c>
      <c r="T309" s="47">
        <f t="shared" ca="1" si="145"/>
        <v>0.58491259098003789</v>
      </c>
      <c r="U309" s="47"/>
      <c r="V309" s="16" t="str">
        <f t="shared" ref="V309:V372" ca="1" si="157">IF(T309&lt;P309, A309, IF(T309&gt;Q309, B309, "Draw"))</f>
        <v>Sunderland</v>
      </c>
      <c r="W309" s="16">
        <f t="shared" ref="W309:W372" ca="1" si="158">IF(V309=A309, 3, IF(V309=B309, 0, 1))</f>
        <v>3</v>
      </c>
      <c r="X309" s="16">
        <f t="shared" ref="X309:X372" ca="1" si="159">IF(V309=B309, 3, IF(V309=A309, 0, 1))</f>
        <v>0</v>
      </c>
    </row>
    <row r="310" spans="1:24" x14ac:dyDescent="0.25">
      <c r="A310" s="16" t="s">
        <v>14</v>
      </c>
      <c r="B310" s="16" t="s">
        <v>16</v>
      </c>
      <c r="C310" s="16">
        <f>COUNTIF(A$2:A310, A310)+COUNTIF(B$2:B310, A310)</f>
        <v>31</v>
      </c>
      <c r="D310" s="16">
        <f>COUNTIF(B$2:B310, B310)+COUNTIF(A$2:A310, B310)</f>
        <v>31</v>
      </c>
      <c r="E310" s="46">
        <f ca="1">HLOOKUP(A310, Form!$C$1:$V$39, Fixtures!C310+1, FALSE)</f>
        <v>1.3947368421052631</v>
      </c>
      <c r="F310" s="46">
        <f ca="1">HLOOKUP(B310, Form!$C$1:$V$39, Fixtures!C310+1, FALSE)</f>
        <v>0.97368421052631582</v>
      </c>
      <c r="G310" s="46">
        <f t="shared" ca="1" si="146"/>
        <v>1.4324324324324322</v>
      </c>
      <c r="H310" s="46">
        <f t="shared" ca="1" si="147"/>
        <v>0.69811320754716988</v>
      </c>
      <c r="I310" s="46">
        <f t="shared" ca="1" si="148"/>
        <v>0.54559551483884106</v>
      </c>
      <c r="J310" s="46">
        <f t="shared" ca="1" si="149"/>
        <v>1.9392419635413236</v>
      </c>
      <c r="K310" s="16">
        <f t="shared" ca="1" si="150"/>
        <v>5.0577226965767439</v>
      </c>
      <c r="L310" s="16">
        <f t="shared" ca="1" si="151"/>
        <v>0.64699980712888516</v>
      </c>
      <c r="M310" s="16">
        <f t="shared" ca="1" si="152"/>
        <v>0.34022377619947886</v>
      </c>
      <c r="N310" s="16">
        <f t="shared" ca="1" si="153"/>
        <v>0.1650785369500499</v>
      </c>
      <c r="O310" s="16"/>
      <c r="P310" s="46">
        <f t="shared" ca="1" si="154"/>
        <v>0.56148452367037227</v>
      </c>
      <c r="Q310" s="46">
        <f t="shared" ca="1" si="155"/>
        <v>0.85674022980174303</v>
      </c>
      <c r="R310" s="46">
        <f t="shared" ca="1" si="156"/>
        <v>1</v>
      </c>
      <c r="T310" s="47">
        <f t="shared" ca="1" si="145"/>
        <v>0.95207450358808676</v>
      </c>
      <c r="U310" s="47"/>
      <c r="V310" s="16" t="str">
        <f t="shared" ca="1" si="157"/>
        <v>Hull City</v>
      </c>
      <c r="W310" s="16">
        <f t="shared" ca="1" si="158"/>
        <v>0</v>
      </c>
      <c r="X310" s="16">
        <f t="shared" ca="1" si="159"/>
        <v>3</v>
      </c>
    </row>
    <row r="311" spans="1:24" x14ac:dyDescent="0.25">
      <c r="A311" s="16" t="s">
        <v>4</v>
      </c>
      <c r="B311" s="16" t="s">
        <v>2</v>
      </c>
      <c r="C311" s="16">
        <f>COUNTIF(A$2:A311, A311)+COUNTIF(B$2:B311, A311)</f>
        <v>31</v>
      </c>
      <c r="D311" s="16">
        <f>COUNTIF(B$2:B311, B311)+COUNTIF(A$2:A311, B311)</f>
        <v>31</v>
      </c>
      <c r="E311" s="46">
        <f ca="1">HLOOKUP(A311, Form!$C$1:$V$39, Fixtures!C311+1, FALSE)</f>
        <v>0.65789473684210531</v>
      </c>
      <c r="F311" s="46">
        <f ca="1">HLOOKUP(B311, Form!$C$1:$V$39, Fixtures!C311+1, FALSE)</f>
        <v>0.57500000000000007</v>
      </c>
      <c r="G311" s="46">
        <f t="shared" ca="1" si="146"/>
        <v>1.1441647597254003</v>
      </c>
      <c r="H311" s="46">
        <f t="shared" ca="1" si="147"/>
        <v>0.874</v>
      </c>
      <c r="I311" s="46">
        <f t="shared" ca="1" si="148"/>
        <v>0.84123667972972604</v>
      </c>
      <c r="J311" s="46">
        <f t="shared" ca="1" si="149"/>
        <v>2.0786718943097156</v>
      </c>
      <c r="K311" s="16">
        <f t="shared" ca="1" si="150"/>
        <v>3.2891117718276903</v>
      </c>
      <c r="L311" s="16">
        <f t="shared" ca="1" si="151"/>
        <v>0.54311322982485299</v>
      </c>
      <c r="M311" s="16">
        <f t="shared" ca="1" si="152"/>
        <v>0.32481538609174038</v>
      </c>
      <c r="N311" s="16">
        <f t="shared" ca="1" si="153"/>
        <v>0.23314850561095937</v>
      </c>
      <c r="O311" s="16"/>
      <c r="P311" s="46">
        <f t="shared" ca="1" si="154"/>
        <v>0.49325630258430758</v>
      </c>
      <c r="Q311" s="46">
        <f t="shared" ca="1" si="155"/>
        <v>0.78825415490650963</v>
      </c>
      <c r="R311" s="46">
        <f t="shared" ca="1" si="156"/>
        <v>0.99999999999999989</v>
      </c>
      <c r="T311" s="47">
        <f t="shared" ca="1" si="145"/>
        <v>0.8821925092672237</v>
      </c>
      <c r="U311" s="47"/>
      <c r="V311" s="16" t="str">
        <f t="shared" ca="1" si="157"/>
        <v>QPR</v>
      </c>
      <c r="W311" s="16">
        <f t="shared" ca="1" si="158"/>
        <v>0</v>
      </c>
      <c r="X311" s="16">
        <f t="shared" ca="1" si="159"/>
        <v>3</v>
      </c>
    </row>
    <row r="312" spans="1:24" x14ac:dyDescent="0.25">
      <c r="A312" s="16" t="s">
        <v>9</v>
      </c>
      <c r="B312" s="16" t="s">
        <v>6</v>
      </c>
      <c r="C312" s="16">
        <f>COUNTIF(A$2:A312, A312)+COUNTIF(B$2:B312, A312)</f>
        <v>32</v>
      </c>
      <c r="D312" s="16">
        <f>COUNTIF(B$2:B312, B312)+COUNTIF(A$2:A312, B312)</f>
        <v>32</v>
      </c>
      <c r="E312" s="46">
        <f ca="1">HLOOKUP(A312, Form!$C$1:$V$39, Fixtures!C312+1, FALSE)</f>
        <v>1.0121052631578948</v>
      </c>
      <c r="F312" s="46">
        <f ca="1">HLOOKUP(B312, Form!$C$1:$V$39, Fixtures!C312+1, FALSE)</f>
        <v>1.5</v>
      </c>
      <c r="G312" s="46">
        <f t="shared" ca="1" si="146"/>
        <v>0.67473684210526319</v>
      </c>
      <c r="H312" s="46">
        <f t="shared" ca="1" si="147"/>
        <v>1.4820592823712948</v>
      </c>
      <c r="I312" s="46">
        <f t="shared" ca="1" si="148"/>
        <v>2.3274675486341048</v>
      </c>
      <c r="J312" s="46">
        <f t="shared" ca="1" si="149"/>
        <v>1.4771121296773877</v>
      </c>
      <c r="K312" s="16">
        <f t="shared" ca="1" si="150"/>
        <v>1.1963698176243622</v>
      </c>
      <c r="L312" s="16">
        <f t="shared" ca="1" si="151"/>
        <v>0.30052885126122142</v>
      </c>
      <c r="M312" s="16">
        <f t="shared" ca="1" si="152"/>
        <v>0.40369589572444475</v>
      </c>
      <c r="N312" s="16">
        <f t="shared" ca="1" si="153"/>
        <v>0.45529673189627973</v>
      </c>
      <c r="O312" s="16"/>
      <c r="P312" s="46">
        <f t="shared" ca="1" si="154"/>
        <v>0.2591835138327947</v>
      </c>
      <c r="Q312" s="46">
        <f t="shared" ca="1" si="155"/>
        <v>0.60734083827813701</v>
      </c>
      <c r="R312" s="46">
        <f t="shared" ca="1" si="156"/>
        <v>1</v>
      </c>
      <c r="T312" s="47">
        <f t="shared" ca="1" si="145"/>
        <v>0.73360124530274684</v>
      </c>
      <c r="U312" s="47"/>
      <c r="V312" s="16" t="str">
        <f t="shared" ca="1" si="157"/>
        <v>Arsenal</v>
      </c>
      <c r="W312" s="16">
        <f t="shared" ca="1" si="158"/>
        <v>0</v>
      </c>
      <c r="X312" s="16">
        <f t="shared" ca="1" si="159"/>
        <v>3</v>
      </c>
    </row>
    <row r="313" spans="1:24" x14ac:dyDescent="0.25">
      <c r="A313" s="16" t="s">
        <v>7</v>
      </c>
      <c r="B313" s="16" t="s">
        <v>8</v>
      </c>
      <c r="C313" s="16">
        <f>COUNTIF(A$2:A313, A313)+COUNTIF(B$2:B313, A313)</f>
        <v>32</v>
      </c>
      <c r="D313" s="16">
        <f>COUNTIF(B$2:B313, B313)+COUNTIF(A$2:A313, B313)</f>
        <v>32</v>
      </c>
      <c r="E313" s="46">
        <f ca="1">HLOOKUP(A313, Form!$C$1:$V$39, Fixtures!C313+1, FALSE)</f>
        <v>1.9736842105263157</v>
      </c>
      <c r="F313" s="46">
        <f ca="1">HLOOKUP(B313, Form!$C$1:$V$39, Fixtures!C313+1, FALSE)</f>
        <v>0.68421052631578949</v>
      </c>
      <c r="G313" s="46">
        <f t="shared" ca="1" si="146"/>
        <v>2.8846153846153846</v>
      </c>
      <c r="H313" s="46">
        <f t="shared" ca="1" si="147"/>
        <v>0.34666666666666668</v>
      </c>
      <c r="I313" s="46">
        <f t="shared" ca="1" si="148"/>
        <v>0.14159119818605301</v>
      </c>
      <c r="J313" s="46">
        <f t="shared" ca="1" si="149"/>
        <v>1.5620385417362257</v>
      </c>
      <c r="K313" s="16">
        <f t="shared" ca="1" si="150"/>
        <v>19.325973674567379</v>
      </c>
      <c r="L313" s="16">
        <f t="shared" ca="1" si="151"/>
        <v>0.87597031370683642</v>
      </c>
      <c r="M313" s="16">
        <f t="shared" ca="1" si="152"/>
        <v>0.39031419071561912</v>
      </c>
      <c r="N313" s="16">
        <f t="shared" ca="1" si="153"/>
        <v>4.9198135155081771E-2</v>
      </c>
      <c r="O313" s="16"/>
      <c r="P313" s="46">
        <f t="shared" ca="1" si="154"/>
        <v>0.66589272055171411</v>
      </c>
      <c r="Q313" s="46">
        <f t="shared" ca="1" si="155"/>
        <v>0.96260069599179077</v>
      </c>
      <c r="R313" s="46">
        <f t="shared" ca="1" si="156"/>
        <v>0.99999999999999989</v>
      </c>
      <c r="T313" s="47">
        <f t="shared" ca="1" si="145"/>
        <v>0.12108130661791128</v>
      </c>
      <c r="U313" s="47"/>
      <c r="V313" s="16" t="str">
        <f t="shared" ca="1" si="157"/>
        <v>Liverpool</v>
      </c>
      <c r="W313" s="16">
        <f t="shared" ca="1" si="158"/>
        <v>3</v>
      </c>
      <c r="X313" s="16">
        <f t="shared" ca="1" si="159"/>
        <v>0</v>
      </c>
    </row>
    <row r="314" spans="1:24" x14ac:dyDescent="0.25">
      <c r="A314" s="16" t="s">
        <v>0</v>
      </c>
      <c r="B314" s="16" t="s">
        <v>19</v>
      </c>
      <c r="C314" s="16">
        <f>COUNTIF(A$2:A314, A314)+COUNTIF(B$2:B314, A314)</f>
        <v>32</v>
      </c>
      <c r="D314" s="16">
        <f>COUNTIF(B$2:B314, B314)+COUNTIF(A$2:A314, B314)</f>
        <v>32</v>
      </c>
      <c r="E314" s="46">
        <f ca="1">HLOOKUP(A314, Form!$C$1:$V$39, Fixtures!C314+1, FALSE)</f>
        <v>1.7105263157894737</v>
      </c>
      <c r="F314" s="46">
        <f ca="1">HLOOKUP(B314, Form!$C$1:$V$39, Fixtures!C314+1, FALSE)</f>
        <v>2</v>
      </c>
      <c r="G314" s="46">
        <f t="shared" ca="1" si="146"/>
        <v>0.85526315789473684</v>
      </c>
      <c r="H314" s="46">
        <f t="shared" ca="1" si="147"/>
        <v>1.1692307692307693</v>
      </c>
      <c r="I314" s="46">
        <f t="shared" ca="1" si="148"/>
        <v>1.4739047687254405</v>
      </c>
      <c r="J314" s="46">
        <f t="shared" ca="1" si="149"/>
        <v>1.8477956130566737</v>
      </c>
      <c r="K314" s="16">
        <f t="shared" ca="1" si="150"/>
        <v>1.8838402611612</v>
      </c>
      <c r="L314" s="16">
        <f t="shared" ca="1" si="151"/>
        <v>0.40421927822031783</v>
      </c>
      <c r="M314" s="16">
        <f t="shared" ca="1" si="152"/>
        <v>0.35114879572647867</v>
      </c>
      <c r="N314" s="16">
        <f t="shared" ca="1" si="153"/>
        <v>0.34675984431861095</v>
      </c>
      <c r="O314" s="16"/>
      <c r="P314" s="46">
        <f t="shared" ca="1" si="154"/>
        <v>0.36676257948033963</v>
      </c>
      <c r="Q314" s="46">
        <f t="shared" ca="1" si="155"/>
        <v>0.68537241587676889</v>
      </c>
      <c r="R314" s="46">
        <f t="shared" ca="1" si="156"/>
        <v>0.99999999999999989</v>
      </c>
      <c r="T314" s="47">
        <f t="shared" ca="1" si="145"/>
        <v>3.9314440022388597E-2</v>
      </c>
      <c r="U314" s="47"/>
      <c r="V314" s="16" t="str">
        <f t="shared" ca="1" si="157"/>
        <v>Manchester United</v>
      </c>
      <c r="W314" s="16">
        <f t="shared" ca="1" si="158"/>
        <v>3</v>
      </c>
      <c r="X314" s="16">
        <f t="shared" ca="1" si="159"/>
        <v>0</v>
      </c>
    </row>
    <row r="315" spans="1:24" x14ac:dyDescent="0.25">
      <c r="A315" s="16" t="s">
        <v>2</v>
      </c>
      <c r="B315" s="16" t="s">
        <v>11</v>
      </c>
      <c r="C315" s="16">
        <f>COUNTIF(A$2:A315, A315)+COUNTIF(B$2:B315, A315)</f>
        <v>32</v>
      </c>
      <c r="D315" s="16">
        <f>COUNTIF(B$2:B315, B315)+COUNTIF(A$2:A315, B315)</f>
        <v>32</v>
      </c>
      <c r="E315" s="46">
        <f ca="1">HLOOKUP(A315, Form!$C$1:$V$39, Fixtures!C315+1, FALSE)</f>
        <v>0.62315789473684213</v>
      </c>
      <c r="F315" s="46">
        <f ca="1">HLOOKUP(B315, Form!$C$1:$V$39, Fixtures!C315+1, FALSE)</f>
        <v>1.631578947368421</v>
      </c>
      <c r="G315" s="46">
        <f t="shared" ca="1" si="146"/>
        <v>0.38193548387096776</v>
      </c>
      <c r="H315" s="46">
        <f t="shared" ca="1" si="147"/>
        <v>2.618243243243243</v>
      </c>
      <c r="I315" s="46">
        <f t="shared" ca="1" si="148"/>
        <v>6.9683655243242795</v>
      </c>
      <c r="J315" s="46">
        <f t="shared" ca="1" si="149"/>
        <v>0.86299897184458163</v>
      </c>
      <c r="K315" s="16">
        <f t="shared" ca="1" si="150"/>
        <v>0.40233136619365356</v>
      </c>
      <c r="L315" s="16">
        <f t="shared" ca="1" si="151"/>
        <v>0.12549625101250617</v>
      </c>
      <c r="M315" s="16">
        <f t="shared" ca="1" si="152"/>
        <v>0.5367689489435874</v>
      </c>
      <c r="N315" s="16">
        <f t="shared" ca="1" si="153"/>
        <v>0.71309821922781258</v>
      </c>
      <c r="O315" s="16"/>
      <c r="P315" s="46">
        <f t="shared" ca="1" si="154"/>
        <v>9.1245884005677111E-2</v>
      </c>
      <c r="Q315" s="46">
        <f t="shared" ca="1" si="155"/>
        <v>0.48152015003355203</v>
      </c>
      <c r="R315" s="46">
        <f t="shared" ca="1" si="156"/>
        <v>1</v>
      </c>
      <c r="T315" s="47">
        <f t="shared" ca="1" si="145"/>
        <v>0.70866988486560845</v>
      </c>
      <c r="U315" s="47"/>
      <c r="V315" s="16" t="str">
        <f t="shared" ca="1" si="157"/>
        <v>Chelsea</v>
      </c>
      <c r="W315" s="16">
        <f t="shared" ca="1" si="158"/>
        <v>0</v>
      </c>
      <c r="X315" s="16">
        <f t="shared" ca="1" si="159"/>
        <v>3</v>
      </c>
    </row>
    <row r="316" spans="1:24" x14ac:dyDescent="0.25">
      <c r="A316" s="16" t="s">
        <v>13</v>
      </c>
      <c r="B316" s="16" t="s">
        <v>16</v>
      </c>
      <c r="C316" s="16">
        <f>COUNTIF(A$2:A316, A316)+COUNTIF(B$2:B316, A316)</f>
        <v>32</v>
      </c>
      <c r="D316" s="16">
        <f>COUNTIF(B$2:B316, B316)+COUNTIF(A$2:A316, B316)</f>
        <v>32</v>
      </c>
      <c r="E316" s="46">
        <f ca="1">HLOOKUP(A316, Form!$C$1:$V$39, Fixtures!C316+1, FALSE)</f>
        <v>1.5526315789473684</v>
      </c>
      <c r="F316" s="46">
        <f ca="1">HLOOKUP(B316, Form!$C$1:$V$39, Fixtures!C316+1, FALSE)</f>
        <v>1.0526315789473684</v>
      </c>
      <c r="G316" s="46">
        <f t="shared" ca="1" si="146"/>
        <v>1.4750000000000001</v>
      </c>
      <c r="H316" s="46">
        <f t="shared" ca="1" si="147"/>
        <v>0.67796610169491522</v>
      </c>
      <c r="I316" s="46">
        <f t="shared" ca="1" si="148"/>
        <v>0.51566000295976155</v>
      </c>
      <c r="J316" s="46">
        <f t="shared" ca="1" si="149"/>
        <v>1.9217733964137229</v>
      </c>
      <c r="K316" s="16">
        <f t="shared" ca="1" si="150"/>
        <v>5.3494575366027135</v>
      </c>
      <c r="L316" s="16">
        <f t="shared" ca="1" si="151"/>
        <v>0.6597785770207123</v>
      </c>
      <c r="M316" s="16">
        <f t="shared" ca="1" si="152"/>
        <v>0.34225789078216384</v>
      </c>
      <c r="N316" s="16">
        <f t="shared" ca="1" si="153"/>
        <v>0.15749376922915079</v>
      </c>
      <c r="O316" s="16"/>
      <c r="P316" s="46">
        <f t="shared" ca="1" si="154"/>
        <v>0.56900506424869446</v>
      </c>
      <c r="Q316" s="46">
        <f t="shared" ca="1" si="155"/>
        <v>0.86417450429556975</v>
      </c>
      <c r="R316" s="46">
        <f t="shared" ca="1" si="156"/>
        <v>1.0000000000000002</v>
      </c>
      <c r="T316" s="47">
        <f t="shared" ca="1" si="145"/>
        <v>0.66901957946057244</v>
      </c>
      <c r="U316" s="47"/>
      <c r="V316" s="16" t="str">
        <f t="shared" ca="1" si="157"/>
        <v>Draw</v>
      </c>
      <c r="W316" s="16">
        <f t="shared" ca="1" si="158"/>
        <v>1</v>
      </c>
      <c r="X316" s="16">
        <f t="shared" ca="1" si="159"/>
        <v>1</v>
      </c>
    </row>
    <row r="317" spans="1:24" x14ac:dyDescent="0.25">
      <c r="A317" s="16" t="s">
        <v>17</v>
      </c>
      <c r="B317" s="16" t="s">
        <v>12</v>
      </c>
      <c r="C317" s="16">
        <f>COUNTIF(A$2:A317, A317)+COUNTIF(B$2:B317, A317)</f>
        <v>32</v>
      </c>
      <c r="D317" s="16">
        <f>COUNTIF(B$2:B317, B317)+COUNTIF(A$2:A317, B317)</f>
        <v>32</v>
      </c>
      <c r="E317" s="46">
        <f ca="1">HLOOKUP(A317, Form!$C$1:$V$39, Fixtures!C317+1, FALSE)</f>
        <v>1.2894736842105263</v>
      </c>
      <c r="F317" s="46">
        <f ca="1">HLOOKUP(B317, Form!$C$1:$V$39, Fixtures!C317+1, FALSE)</f>
        <v>2</v>
      </c>
      <c r="G317" s="46">
        <f t="shared" ca="1" si="146"/>
        <v>0.64473684210526316</v>
      </c>
      <c r="H317" s="46">
        <f t="shared" ca="1" si="147"/>
        <v>1.5510204081632653</v>
      </c>
      <c r="I317" s="46">
        <f t="shared" ca="1" si="148"/>
        <v>2.540654535389764</v>
      </c>
      <c r="J317" s="46">
        <f t="shared" ca="1" si="149"/>
        <v>1.4150107382758079</v>
      </c>
      <c r="K317" s="16">
        <f t="shared" ca="1" si="150"/>
        <v>1.0965804264502865</v>
      </c>
      <c r="L317" s="16">
        <f t="shared" ca="1" si="151"/>
        <v>0.28243365457000663</v>
      </c>
      <c r="M317" s="16">
        <f t="shared" ca="1" si="152"/>
        <v>0.41407683375931814</v>
      </c>
      <c r="N317" s="16">
        <f t="shared" ca="1" si="153"/>
        <v>0.47696715441205217</v>
      </c>
      <c r="O317" s="16"/>
      <c r="P317" s="46">
        <f t="shared" ca="1" si="154"/>
        <v>0.24068089947603055</v>
      </c>
      <c r="Q317" s="46">
        <f t="shared" ca="1" si="155"/>
        <v>0.59354389292172383</v>
      </c>
      <c r="R317" s="46">
        <f t="shared" ca="1" si="156"/>
        <v>1</v>
      </c>
      <c r="T317" s="47">
        <f t="shared" ca="1" si="145"/>
        <v>0.46062122508198111</v>
      </c>
      <c r="U317" s="47"/>
      <c r="V317" s="16" t="str">
        <f t="shared" ca="1" si="157"/>
        <v>Draw</v>
      </c>
      <c r="W317" s="16">
        <f t="shared" ca="1" si="158"/>
        <v>1</v>
      </c>
      <c r="X317" s="16">
        <f t="shared" ca="1" si="159"/>
        <v>1</v>
      </c>
    </row>
    <row r="318" spans="1:24" x14ac:dyDescent="0.25">
      <c r="A318" s="16" t="s">
        <v>14</v>
      </c>
      <c r="B318" s="16" t="s">
        <v>15</v>
      </c>
      <c r="C318" s="16">
        <f>COUNTIF(A$2:A318, A318)+COUNTIF(B$2:B318, A318)</f>
        <v>32</v>
      </c>
      <c r="D318" s="16">
        <f>COUNTIF(B$2:B318, B318)+COUNTIF(A$2:A318, B318)</f>
        <v>32</v>
      </c>
      <c r="E318" s="46">
        <f ca="1">HLOOKUP(A318, Form!$C$1:$V$39, Fixtures!C318+1, FALSE)</f>
        <v>1.368421052631579</v>
      </c>
      <c r="F318" s="46">
        <f ca="1">HLOOKUP(B318, Form!$C$1:$V$39, Fixtures!C318+1, FALSE)</f>
        <v>1.8421052631578947</v>
      </c>
      <c r="G318" s="46">
        <f t="shared" ca="1" si="146"/>
        <v>0.74285714285714288</v>
      </c>
      <c r="H318" s="46">
        <f t="shared" ca="1" si="147"/>
        <v>1.346153846153846</v>
      </c>
      <c r="I318" s="46">
        <f t="shared" ca="1" si="148"/>
        <v>1.933709139283071</v>
      </c>
      <c r="J318" s="46">
        <f t="shared" ca="1" si="149"/>
        <v>1.6175655275925471</v>
      </c>
      <c r="K318" s="16">
        <f t="shared" ca="1" si="150"/>
        <v>1.438323850404055</v>
      </c>
      <c r="L318" s="16">
        <f t="shared" ca="1" si="151"/>
        <v>0.34086542070914921</v>
      </c>
      <c r="M318" s="16">
        <f t="shared" ca="1" si="152"/>
        <v>0.38203437104389498</v>
      </c>
      <c r="N318" s="16">
        <f t="shared" ca="1" si="153"/>
        <v>0.41011779458019482</v>
      </c>
      <c r="O318" s="16"/>
      <c r="P318" s="46">
        <f t="shared" ca="1" si="154"/>
        <v>0.30084742268854342</v>
      </c>
      <c r="Q318" s="46">
        <f t="shared" ca="1" si="155"/>
        <v>0.63803051291776458</v>
      </c>
      <c r="R318" s="46">
        <f t="shared" ca="1" si="156"/>
        <v>0.99999999999999989</v>
      </c>
      <c r="T318" s="47">
        <f t="shared" ca="1" si="145"/>
        <v>0.3569481312042998</v>
      </c>
      <c r="U318" s="47"/>
      <c r="V318" s="16" t="str">
        <f t="shared" ca="1" si="157"/>
        <v>Draw</v>
      </c>
      <c r="W318" s="16">
        <f t="shared" ca="1" si="158"/>
        <v>1</v>
      </c>
      <c r="X318" s="16">
        <f t="shared" ca="1" si="159"/>
        <v>1</v>
      </c>
    </row>
    <row r="319" spans="1:24" x14ac:dyDescent="0.25">
      <c r="A319" s="16" t="s">
        <v>18</v>
      </c>
      <c r="B319" s="16" t="s">
        <v>10</v>
      </c>
      <c r="C319" s="16">
        <f>COUNTIF(A$2:A319, A319)+COUNTIF(B$2:B319, A319)</f>
        <v>32</v>
      </c>
      <c r="D319" s="16">
        <f>COUNTIF(B$2:B319, B319)+COUNTIF(A$2:A319, B319)</f>
        <v>32</v>
      </c>
      <c r="E319" s="46">
        <f ca="1">HLOOKUP(A319, Form!$C$1:$V$39, Fixtures!C319+1, FALSE)</f>
        <v>1.9473684210526316</v>
      </c>
      <c r="F319" s="46">
        <f ca="1">HLOOKUP(B319, Form!$C$1:$V$39, Fixtures!C319+1, FALSE)</f>
        <v>0.92105263157894735</v>
      </c>
      <c r="G319" s="46">
        <f t="shared" ca="1" si="146"/>
        <v>2.1142857142857143</v>
      </c>
      <c r="H319" s="46">
        <f t="shared" ca="1" si="147"/>
        <v>0.47297297297297297</v>
      </c>
      <c r="I319" s="46">
        <f t="shared" ca="1" si="148"/>
        <v>0.2576530379054498</v>
      </c>
      <c r="J319" s="46">
        <f t="shared" ca="1" si="149"/>
        <v>1.7194253905606607</v>
      </c>
      <c r="K319" s="16">
        <f t="shared" ca="1" si="150"/>
        <v>10.660104546163895</v>
      </c>
      <c r="L319" s="16">
        <f t="shared" ca="1" si="151"/>
        <v>0.79513186058489038</v>
      </c>
      <c r="M319" s="16">
        <f t="shared" ca="1" si="152"/>
        <v>0.36772474195139854</v>
      </c>
      <c r="N319" s="16">
        <f t="shared" ca="1" si="153"/>
        <v>8.5762524344517477E-2</v>
      </c>
      <c r="O319" s="16"/>
      <c r="P319" s="46">
        <f t="shared" ca="1" si="154"/>
        <v>0.63680897037931883</v>
      </c>
      <c r="Q319" s="46">
        <f t="shared" ca="1" si="155"/>
        <v>0.93131410331766895</v>
      </c>
      <c r="R319" s="46">
        <f t="shared" ca="1" si="156"/>
        <v>1</v>
      </c>
      <c r="T319" s="47">
        <f t="shared" ca="1" si="145"/>
        <v>0.49030081674221293</v>
      </c>
      <c r="U319" s="47"/>
      <c r="V319" s="16" t="str">
        <f t="shared" ca="1" si="157"/>
        <v>Tottenham Hotspur</v>
      </c>
      <c r="W319" s="16">
        <f t="shared" ca="1" si="158"/>
        <v>3</v>
      </c>
      <c r="X319" s="16">
        <f t="shared" ca="1" si="159"/>
        <v>0</v>
      </c>
    </row>
    <row r="320" spans="1:24" x14ac:dyDescent="0.25">
      <c r="A320" s="16" t="s">
        <v>4</v>
      </c>
      <c r="B320" s="16" t="s">
        <v>1</v>
      </c>
      <c r="C320" s="16">
        <f>COUNTIF(A$2:A320, A320)+COUNTIF(B$2:B320, A320)</f>
        <v>32</v>
      </c>
      <c r="D320" s="16">
        <f>COUNTIF(B$2:B320, B320)+COUNTIF(A$2:A320, B320)</f>
        <v>32</v>
      </c>
      <c r="E320" s="46">
        <f ca="1">HLOOKUP(A320, Form!$C$1:$V$39, Fixtures!C320+1, FALSE)</f>
        <v>0.63157894736842102</v>
      </c>
      <c r="F320" s="46">
        <f ca="1">HLOOKUP(B320, Form!$C$1:$V$39, Fixtures!C320+1, FALSE)</f>
        <v>0.53263157894736846</v>
      </c>
      <c r="G320" s="46">
        <f t="shared" ca="1" si="146"/>
        <v>1.1857707509881421</v>
      </c>
      <c r="H320" s="46">
        <f t="shared" ca="1" si="147"/>
        <v>0.84333333333333349</v>
      </c>
      <c r="I320" s="46">
        <f t="shared" ca="1" si="148"/>
        <v>0.78528310945944513</v>
      </c>
      <c r="J320" s="46">
        <f t="shared" ca="1" si="149"/>
        <v>2.0558559664333935</v>
      </c>
      <c r="K320" s="16">
        <f t="shared" ca="1" si="150"/>
        <v>3.5219600898649861</v>
      </c>
      <c r="L320" s="16">
        <f t="shared" ca="1" si="151"/>
        <v>0.56013524953069416</v>
      </c>
      <c r="M320" s="16">
        <f t="shared" ca="1" si="152"/>
        <v>0.32724055419638715</v>
      </c>
      <c r="N320" s="16">
        <f t="shared" ca="1" si="153"/>
        <v>0.22114303977190947</v>
      </c>
      <c r="O320" s="16"/>
      <c r="P320" s="46">
        <f t="shared" ca="1" si="154"/>
        <v>0.50530061154635131</v>
      </c>
      <c r="Q320" s="46">
        <f t="shared" ca="1" si="155"/>
        <v>0.80050583617155191</v>
      </c>
      <c r="R320" s="46">
        <f t="shared" ca="1" si="156"/>
        <v>1</v>
      </c>
      <c r="T320" s="47">
        <f t="shared" ca="1" si="145"/>
        <v>0.67167191902890444</v>
      </c>
      <c r="U320" s="47"/>
      <c r="V320" s="16" t="str">
        <f t="shared" ca="1" si="157"/>
        <v>Draw</v>
      </c>
      <c r="W320" s="16">
        <f t="shared" ca="1" si="158"/>
        <v>1</v>
      </c>
      <c r="X320" s="16">
        <f t="shared" ca="1" si="159"/>
        <v>1</v>
      </c>
    </row>
    <row r="321" spans="1:24" x14ac:dyDescent="0.25">
      <c r="A321" s="16" t="s">
        <v>5</v>
      </c>
      <c r="B321" s="16" t="s">
        <v>3</v>
      </c>
      <c r="C321" s="16">
        <f>COUNTIF(A$2:A321, A321)+COUNTIF(B$2:B321, A321)</f>
        <v>32</v>
      </c>
      <c r="D321" s="16">
        <f>COUNTIF(B$2:B321, B321)+COUNTIF(A$2:A321, B321)</f>
        <v>32</v>
      </c>
      <c r="E321" s="46">
        <f ca="1">HLOOKUP(A321, Form!$C$1:$V$39, Fixtures!C321+1, FALSE)</f>
        <v>1.1578947368421053</v>
      </c>
      <c r="F321" s="46">
        <f ca="1">HLOOKUP(B321, Form!$C$1:$V$39, Fixtures!C321+1, FALSE)</f>
        <v>1.7894736842105263</v>
      </c>
      <c r="G321" s="46">
        <f t="shared" ca="1" si="146"/>
        <v>0.6470588235294118</v>
      </c>
      <c r="H321" s="46">
        <f t="shared" ca="1" si="147"/>
        <v>1.5454545454545454</v>
      </c>
      <c r="I321" s="46">
        <f t="shared" ca="1" si="148"/>
        <v>2.5231149512920581</v>
      </c>
      <c r="J321" s="46">
        <f t="shared" ca="1" si="149"/>
        <v>1.4198229922365162</v>
      </c>
      <c r="K321" s="16">
        <f t="shared" ca="1" si="150"/>
        <v>1.1041557367795229</v>
      </c>
      <c r="L321" s="16">
        <f t="shared" ca="1" si="151"/>
        <v>0.28383973098387338</v>
      </c>
      <c r="M321" s="16">
        <f t="shared" ca="1" si="152"/>
        <v>0.41325336737781476</v>
      </c>
      <c r="N321" s="16">
        <f t="shared" ca="1" si="153"/>
        <v>0.47524999339190149</v>
      </c>
      <c r="O321" s="16"/>
      <c r="P321" s="46">
        <f t="shared" ca="1" si="154"/>
        <v>0.24211319449096272</v>
      </c>
      <c r="Q321" s="46">
        <f t="shared" ca="1" si="155"/>
        <v>0.59461526516011365</v>
      </c>
      <c r="R321" s="46">
        <f t="shared" ca="1" si="156"/>
        <v>1</v>
      </c>
      <c r="T321" s="47">
        <f t="shared" ca="1" si="145"/>
        <v>0.18136974873497902</v>
      </c>
      <c r="U321" s="47"/>
      <c r="V321" s="16" t="str">
        <f t="shared" ca="1" si="157"/>
        <v>West Ham United</v>
      </c>
      <c r="W321" s="16">
        <f t="shared" ca="1" si="158"/>
        <v>3</v>
      </c>
      <c r="X321" s="16">
        <f t="shared" ca="1" si="159"/>
        <v>0</v>
      </c>
    </row>
    <row r="322" spans="1:24" x14ac:dyDescent="0.25">
      <c r="A322" s="16" t="s">
        <v>6</v>
      </c>
      <c r="B322" s="16" t="s">
        <v>17</v>
      </c>
      <c r="C322" s="16">
        <f>COUNTIF(A$2:A322, A322)+COUNTIF(B$2:B322, A322)</f>
        <v>33</v>
      </c>
      <c r="D322" s="16">
        <f>COUNTIF(B$2:B322, B322)+COUNTIF(A$2:A322, B322)</f>
        <v>33</v>
      </c>
      <c r="E322" s="46">
        <f ca="1">HLOOKUP(A322, Form!$C$1:$V$39, Fixtures!C322+1, FALSE)</f>
        <v>1.5526315789473684</v>
      </c>
      <c r="F322" s="46">
        <f ca="1">HLOOKUP(B322, Form!$C$1:$V$39, Fixtures!C322+1, FALSE)</f>
        <v>1.3157894736842106</v>
      </c>
      <c r="G322" s="46">
        <f t="shared" ca="1" si="146"/>
        <v>1.18</v>
      </c>
      <c r="H322" s="46">
        <f t="shared" ca="1" si="147"/>
        <v>0.84745762711864414</v>
      </c>
      <c r="I322" s="46">
        <f t="shared" ca="1" si="148"/>
        <v>0.79270033519508087</v>
      </c>
      <c r="J322" s="46">
        <f t="shared" ca="1" si="149"/>
        <v>2.0589574471258412</v>
      </c>
      <c r="K322" s="16">
        <f t="shared" ca="1" si="150"/>
        <v>3.4892096874141036</v>
      </c>
      <c r="L322" s="16">
        <f t="shared" ca="1" si="151"/>
        <v>0.55781771240154332</v>
      </c>
      <c r="M322" s="16">
        <f t="shared" ca="1" si="152"/>
        <v>0.32690876459873208</v>
      </c>
      <c r="N322" s="16">
        <f t="shared" ca="1" si="153"/>
        <v>0.22275635794059442</v>
      </c>
      <c r="O322" s="16"/>
      <c r="P322" s="46">
        <f t="shared" ca="1" si="154"/>
        <v>0.50368068452395109</v>
      </c>
      <c r="Q322" s="46">
        <f t="shared" ca="1" si="155"/>
        <v>0.79886247360891349</v>
      </c>
      <c r="R322" s="46">
        <f t="shared" ca="1" si="156"/>
        <v>0.99999999999999989</v>
      </c>
      <c r="T322" s="47">
        <f t="shared" ca="1" si="145"/>
        <v>0.24396045315376713</v>
      </c>
      <c r="U322" s="47"/>
      <c r="V322" s="16" t="str">
        <f t="shared" ca="1" si="157"/>
        <v>Arsenal</v>
      </c>
      <c r="W322" s="16">
        <f t="shared" ca="1" si="158"/>
        <v>3</v>
      </c>
      <c r="X322" s="16">
        <f t="shared" ca="1" si="159"/>
        <v>0</v>
      </c>
    </row>
    <row r="323" spans="1:24" x14ac:dyDescent="0.25">
      <c r="A323" s="16" t="s">
        <v>10</v>
      </c>
      <c r="B323" s="16" t="s">
        <v>2</v>
      </c>
      <c r="C323" s="16">
        <f>COUNTIF(A$2:A323, A323)+COUNTIF(B$2:B323, A323)</f>
        <v>33</v>
      </c>
      <c r="D323" s="16">
        <f>COUNTIF(B$2:B323, B323)+COUNTIF(A$2:A323, B323)</f>
        <v>33</v>
      </c>
      <c r="E323" s="46">
        <f ca="1">HLOOKUP(A323, Form!$C$1:$V$39, Fixtures!C323+1, FALSE)</f>
        <v>0.92105263157894735</v>
      </c>
      <c r="F323" s="46">
        <f ca="1">HLOOKUP(B323, Form!$C$1:$V$39, Fixtures!C323+1, FALSE)</f>
        <v>0.62315789473684213</v>
      </c>
      <c r="G323" s="46">
        <f t="shared" ca="1" si="146"/>
        <v>1.4780405405405403</v>
      </c>
      <c r="H323" s="46">
        <f t="shared" ca="1" si="147"/>
        <v>0.6765714285714286</v>
      </c>
      <c r="I323" s="46">
        <f t="shared" ca="1" si="148"/>
        <v>0.51361781692677178</v>
      </c>
      <c r="J323" s="46">
        <f t="shared" ca="1" si="149"/>
        <v>1.9205509381835419</v>
      </c>
      <c r="K323" s="16">
        <f t="shared" ca="1" si="150"/>
        <v>5.3705946978103469</v>
      </c>
      <c r="L323" s="16">
        <f t="shared" ca="1" si="151"/>
        <v>0.66066875588871299</v>
      </c>
      <c r="M323" s="16">
        <f t="shared" ca="1" si="152"/>
        <v>0.34240115004532579</v>
      </c>
      <c r="N323" s="16">
        <f t="shared" ca="1" si="153"/>
        <v>0.15697121657161969</v>
      </c>
      <c r="O323" s="16"/>
      <c r="P323" s="46">
        <f t="shared" ca="1" si="154"/>
        <v>0.56952184114101545</v>
      </c>
      <c r="Q323" s="46">
        <f t="shared" ca="1" si="155"/>
        <v>0.86468478269755977</v>
      </c>
      <c r="R323" s="46">
        <f t="shared" ca="1" si="156"/>
        <v>0.99999999999999978</v>
      </c>
      <c r="T323" s="47">
        <f t="shared" ref="T323:T381" ca="1" si="160">RAND()</f>
        <v>0.27239168721393969</v>
      </c>
      <c r="U323" s="47"/>
      <c r="V323" s="16" t="str">
        <f t="shared" ca="1" si="157"/>
        <v>Aston Villa</v>
      </c>
      <c r="W323" s="16">
        <f t="shared" ca="1" si="158"/>
        <v>3</v>
      </c>
      <c r="X323" s="16">
        <f t="shared" ca="1" si="159"/>
        <v>0</v>
      </c>
    </row>
    <row r="324" spans="1:24" x14ac:dyDescent="0.25">
      <c r="A324" s="16" t="s">
        <v>11</v>
      </c>
      <c r="B324" s="16" t="s">
        <v>0</v>
      </c>
      <c r="C324" s="16">
        <f>COUNTIF(A$2:A324, A324)+COUNTIF(B$2:B324, A324)</f>
        <v>33</v>
      </c>
      <c r="D324" s="16">
        <f>COUNTIF(B$2:B324, B324)+COUNTIF(A$2:A324, B324)</f>
        <v>33</v>
      </c>
      <c r="E324" s="46">
        <f ca="1">HLOOKUP(A324, Form!$C$1:$V$39, Fixtures!C324+1, FALSE)</f>
        <v>1.7105263157894737</v>
      </c>
      <c r="F324" s="46">
        <f ca="1">HLOOKUP(B324, Form!$C$1:$V$39, Fixtures!C324+1, FALSE)</f>
        <v>1.7105263157894737</v>
      </c>
      <c r="G324" s="46">
        <f t="shared" ca="1" si="146"/>
        <v>1</v>
      </c>
      <c r="H324" s="46">
        <f t="shared" ca="1" si="147"/>
        <v>1</v>
      </c>
      <c r="I324" s="46">
        <f t="shared" ca="1" si="148"/>
        <v>1.0905</v>
      </c>
      <c r="J324" s="46">
        <f t="shared" ca="1" si="149"/>
        <v>2.1543999999999999</v>
      </c>
      <c r="K324" s="16">
        <f t="shared" ca="1" si="150"/>
        <v>2.5413999999999999</v>
      </c>
      <c r="L324" s="16">
        <f t="shared" ca="1" si="151"/>
        <v>0.47835446065534559</v>
      </c>
      <c r="M324" s="16">
        <f t="shared" ca="1" si="152"/>
        <v>0.31701749936596502</v>
      </c>
      <c r="N324" s="16">
        <f t="shared" ca="1" si="153"/>
        <v>0.28237420229287852</v>
      </c>
      <c r="O324" s="16"/>
      <c r="P324" s="46">
        <f t="shared" ca="1" si="154"/>
        <v>0.44384705544040126</v>
      </c>
      <c r="Q324" s="46">
        <f t="shared" ca="1" si="155"/>
        <v>0.737995631841035</v>
      </c>
      <c r="R324" s="46">
        <f t="shared" ca="1" si="156"/>
        <v>1</v>
      </c>
      <c r="T324" s="47">
        <f t="shared" ca="1" si="160"/>
        <v>0.76656626693119456</v>
      </c>
      <c r="U324" s="47"/>
      <c r="V324" s="16" t="str">
        <f t="shared" ca="1" si="157"/>
        <v>Manchester United</v>
      </c>
      <c r="W324" s="16">
        <f t="shared" ca="1" si="158"/>
        <v>0</v>
      </c>
      <c r="X324" s="16">
        <f t="shared" ca="1" si="159"/>
        <v>3</v>
      </c>
    </row>
    <row r="325" spans="1:24" x14ac:dyDescent="0.25">
      <c r="A325" s="16" t="s">
        <v>12</v>
      </c>
      <c r="B325" s="16" t="s">
        <v>4</v>
      </c>
      <c r="C325" s="16">
        <f>COUNTIF(A$2:A325, A325)+COUNTIF(B$2:B325, A325)</f>
        <v>33</v>
      </c>
      <c r="D325" s="16">
        <f>COUNTIF(B$2:B325, B325)+COUNTIF(A$2:A325, B325)</f>
        <v>33</v>
      </c>
      <c r="E325" s="46">
        <f ca="1">HLOOKUP(A325, Form!$C$1:$V$39, Fixtures!C325+1, FALSE)</f>
        <v>1.9473684210526316</v>
      </c>
      <c r="F325" s="46">
        <f ca="1">HLOOKUP(B325, Form!$C$1:$V$39, Fixtures!C325+1, FALSE)</f>
        <v>0.57894736842105265</v>
      </c>
      <c r="G325" s="46">
        <f t="shared" ca="1" si="146"/>
        <v>3.3636363636363638</v>
      </c>
      <c r="H325" s="46">
        <f t="shared" ca="1" si="147"/>
        <v>0.29729729729729731</v>
      </c>
      <c r="I325" s="46">
        <f t="shared" ca="1" si="148"/>
        <v>0.10530879707877568</v>
      </c>
      <c r="J325" s="46">
        <f t="shared" ca="1" si="149"/>
        <v>1.4896180232280829</v>
      </c>
      <c r="K325" s="16">
        <f t="shared" ca="1" si="150"/>
        <v>25.936557645550906</v>
      </c>
      <c r="L325" s="16">
        <f t="shared" ca="1" si="151"/>
        <v>0.90472454633755151</v>
      </c>
      <c r="M325" s="16">
        <f t="shared" ca="1" si="152"/>
        <v>0.4016680433183008</v>
      </c>
      <c r="N325" s="16">
        <f t="shared" ca="1" si="153"/>
        <v>3.7124268555717599E-2</v>
      </c>
      <c r="O325" s="16"/>
      <c r="P325" s="46">
        <f t="shared" ca="1" si="154"/>
        <v>0.67340021884197321</v>
      </c>
      <c r="Q325" s="46">
        <f t="shared" ca="1" si="155"/>
        <v>0.97236784315074698</v>
      </c>
      <c r="R325" s="46">
        <f t="shared" ca="1" si="156"/>
        <v>0.99999999999999989</v>
      </c>
      <c r="T325" s="47">
        <f t="shared" ca="1" si="160"/>
        <v>0.14727766192835756</v>
      </c>
      <c r="U325" s="47"/>
      <c r="V325" s="16" t="str">
        <f t="shared" ca="1" si="157"/>
        <v>Crystal Palace</v>
      </c>
      <c r="W325" s="16">
        <f t="shared" ca="1" si="158"/>
        <v>3</v>
      </c>
      <c r="X325" s="16">
        <f t="shared" ca="1" si="159"/>
        <v>0</v>
      </c>
    </row>
    <row r="326" spans="1:24" x14ac:dyDescent="0.25">
      <c r="A326" s="16" t="s">
        <v>15</v>
      </c>
      <c r="B326" s="16" t="s">
        <v>9</v>
      </c>
      <c r="C326" s="16">
        <f>COUNTIF(A$2:A326, A326)+COUNTIF(B$2:B326, A326)</f>
        <v>33</v>
      </c>
      <c r="D326" s="16">
        <f>COUNTIF(B$2:B326, B326)+COUNTIF(A$2:A326, B326)</f>
        <v>33</v>
      </c>
      <c r="E326" s="46">
        <f ca="1">HLOOKUP(A326, Form!$C$1:$V$39, Fixtures!C326+1, FALSE)</f>
        <v>1.7894736842105263</v>
      </c>
      <c r="F326" s="46">
        <f ca="1">HLOOKUP(B326, Form!$C$1:$V$39, Fixtures!C326+1, FALSE)</f>
        <v>1.0018421052631579</v>
      </c>
      <c r="G326" s="46">
        <f t="shared" ca="1" si="146"/>
        <v>1.7861833464670345</v>
      </c>
      <c r="H326" s="46">
        <f t="shared" ca="1" si="147"/>
        <v>0.55985294117647055</v>
      </c>
      <c r="I326" s="46">
        <f t="shared" ca="1" si="148"/>
        <v>0.35658592651964749</v>
      </c>
      <c r="J326" s="46">
        <f t="shared" ca="1" si="149"/>
        <v>1.8113975092324566</v>
      </c>
      <c r="K326" s="16">
        <f t="shared" ca="1" si="150"/>
        <v>7.7181174710136728</v>
      </c>
      <c r="L326" s="16">
        <f t="shared" ca="1" si="151"/>
        <v>0.7371446072461646</v>
      </c>
      <c r="M326" s="16">
        <f t="shared" ca="1" si="152"/>
        <v>0.35569498682276751</v>
      </c>
      <c r="N326" s="16">
        <f t="shared" ca="1" si="153"/>
        <v>0.1147036620376862</v>
      </c>
      <c r="O326" s="16"/>
      <c r="P326" s="46">
        <f t="shared" ca="1" si="154"/>
        <v>0.61044985636612215</v>
      </c>
      <c r="Q326" s="46">
        <f t="shared" ca="1" si="155"/>
        <v>0.90501072201130439</v>
      </c>
      <c r="R326" s="46">
        <f t="shared" ca="1" si="156"/>
        <v>1</v>
      </c>
      <c r="T326" s="47">
        <f t="shared" ca="1" si="160"/>
        <v>3.666040514561586E-2</v>
      </c>
      <c r="U326" s="47"/>
      <c r="V326" s="16" t="str">
        <f t="shared" ca="1" si="157"/>
        <v>Everton</v>
      </c>
      <c r="W326" s="16">
        <f t="shared" ca="1" si="158"/>
        <v>3</v>
      </c>
      <c r="X326" s="16">
        <f t="shared" ca="1" si="159"/>
        <v>0</v>
      </c>
    </row>
    <row r="327" spans="1:24" x14ac:dyDescent="0.25">
      <c r="A327" s="16" t="s">
        <v>16</v>
      </c>
      <c r="B327" s="16" t="s">
        <v>7</v>
      </c>
      <c r="C327" s="16">
        <f>COUNTIF(A$2:A327, A327)+COUNTIF(B$2:B327, A327)</f>
        <v>33</v>
      </c>
      <c r="D327" s="16">
        <f>COUNTIF(B$2:B327, B327)+COUNTIF(A$2:A327, B327)</f>
        <v>33</v>
      </c>
      <c r="E327" s="46">
        <f ca="1">HLOOKUP(A327, Form!$C$1:$V$39, Fixtures!C327+1, FALSE)</f>
        <v>1.0789473684210527</v>
      </c>
      <c r="F327" s="46">
        <f ca="1">HLOOKUP(B327, Form!$C$1:$V$39, Fixtures!C327+1, FALSE)</f>
        <v>1.9736842105263157</v>
      </c>
      <c r="G327" s="46">
        <f t="shared" ca="1" si="146"/>
        <v>0.54666666666666675</v>
      </c>
      <c r="H327" s="46">
        <f t="shared" ca="1" si="147"/>
        <v>1.8292682926829267</v>
      </c>
      <c r="I327" s="46">
        <f t="shared" ca="1" si="148"/>
        <v>3.49167836993144</v>
      </c>
      <c r="J327" s="46">
        <f t="shared" ca="1" si="149"/>
        <v>1.2108326728993688</v>
      </c>
      <c r="K327" s="16">
        <f t="shared" ca="1" si="150"/>
        <v>0.79948770963132376</v>
      </c>
      <c r="L327" s="16">
        <f t="shared" ca="1" si="151"/>
        <v>0.22263392826482892</v>
      </c>
      <c r="M327" s="16">
        <f t="shared" ca="1" si="152"/>
        <v>0.45231826553773624</v>
      </c>
      <c r="N327" s="16">
        <f t="shared" ca="1" si="153"/>
        <v>0.55571371487993015</v>
      </c>
      <c r="O327" s="16"/>
      <c r="P327" s="46">
        <f t="shared" ca="1" si="154"/>
        <v>0.18090525356566711</v>
      </c>
      <c r="Q327" s="46">
        <f t="shared" ca="1" si="155"/>
        <v>0.54844469895582282</v>
      </c>
      <c r="R327" s="46">
        <f t="shared" ca="1" si="156"/>
        <v>1.0000000000000002</v>
      </c>
      <c r="T327" s="47">
        <f t="shared" ca="1" si="160"/>
        <v>0.94075079232404479</v>
      </c>
      <c r="U327" s="47"/>
      <c r="V327" s="16" t="str">
        <f t="shared" ca="1" si="157"/>
        <v>Liverpool</v>
      </c>
      <c r="W327" s="16">
        <f t="shared" ca="1" si="158"/>
        <v>0</v>
      </c>
      <c r="X327" s="16">
        <f t="shared" ca="1" si="159"/>
        <v>3</v>
      </c>
    </row>
    <row r="328" spans="1:24" x14ac:dyDescent="0.25">
      <c r="A328" s="16" t="s">
        <v>1</v>
      </c>
      <c r="B328" s="16" t="s">
        <v>14</v>
      </c>
      <c r="C328" s="16">
        <f>COUNTIF(A$2:A328, A328)+COUNTIF(B$2:B328, A328)</f>
        <v>33</v>
      </c>
      <c r="D328" s="16">
        <f>COUNTIF(B$2:B328, B328)+COUNTIF(A$2:A328, B328)</f>
        <v>33</v>
      </c>
      <c r="E328" s="46">
        <f ca="1">HLOOKUP(A328, Form!$C$1:$V$39, Fixtures!C328+1, FALSE)</f>
        <v>0.52815789473684216</v>
      </c>
      <c r="F328" s="46">
        <f ca="1">HLOOKUP(B328, Form!$C$1:$V$39, Fixtures!C328+1, FALSE)</f>
        <v>1.3157894736842106</v>
      </c>
      <c r="G328" s="46">
        <f t="shared" ca="1" si="146"/>
        <v>0.40140000000000003</v>
      </c>
      <c r="H328" s="46">
        <f t="shared" ca="1" si="147"/>
        <v>2.4912805181863478</v>
      </c>
      <c r="I328" s="46">
        <f t="shared" ca="1" si="148"/>
        <v>6.3318713374057687</v>
      </c>
      <c r="J328" s="46">
        <f t="shared" ca="1" si="149"/>
        <v>0.90447669401366249</v>
      </c>
      <c r="K328" s="16">
        <f t="shared" ca="1" si="150"/>
        <v>0.44251060738549952</v>
      </c>
      <c r="L328" s="16">
        <f t="shared" ca="1" si="151"/>
        <v>0.13639082765926297</v>
      </c>
      <c r="M328" s="16">
        <f t="shared" ca="1" si="152"/>
        <v>0.52507862298514751</v>
      </c>
      <c r="N328" s="16">
        <f t="shared" ca="1" si="153"/>
        <v>0.6932358035220727</v>
      </c>
      <c r="O328" s="16"/>
      <c r="P328" s="46">
        <f t="shared" ca="1" si="154"/>
        <v>0.1006793376195923</v>
      </c>
      <c r="Q328" s="46">
        <f t="shared" ca="1" si="155"/>
        <v>0.48827554821243851</v>
      </c>
      <c r="R328" s="46">
        <f t="shared" ca="1" si="156"/>
        <v>1</v>
      </c>
      <c r="T328" s="47">
        <f t="shared" ca="1" si="160"/>
        <v>0.17468685293668917</v>
      </c>
      <c r="U328" s="47"/>
      <c r="V328" s="16" t="str">
        <f t="shared" ca="1" si="157"/>
        <v>Draw</v>
      </c>
      <c r="W328" s="16">
        <f t="shared" ca="1" si="158"/>
        <v>1</v>
      </c>
      <c r="X328" s="16">
        <f t="shared" ca="1" si="159"/>
        <v>1</v>
      </c>
    </row>
    <row r="329" spans="1:24" x14ac:dyDescent="0.25">
      <c r="A329" s="16" t="s">
        <v>19</v>
      </c>
      <c r="B329" s="16" t="s">
        <v>5</v>
      </c>
      <c r="C329" s="16">
        <f>COUNTIF(A$2:A329, A329)+COUNTIF(B$2:B329, A329)</f>
        <v>33</v>
      </c>
      <c r="D329" s="16">
        <f>COUNTIF(B$2:B329, B329)+COUNTIF(A$2:A329, B329)</f>
        <v>33</v>
      </c>
      <c r="E329" s="46">
        <f ca="1">HLOOKUP(A329, Form!$C$1:$V$39, Fixtures!C329+1, FALSE)</f>
        <v>2</v>
      </c>
      <c r="F329" s="46">
        <f ca="1">HLOOKUP(B329, Form!$C$1:$V$39, Fixtures!C329+1, FALSE)</f>
        <v>1.1578947368421053</v>
      </c>
      <c r="G329" s="46">
        <f t="shared" ca="1" si="146"/>
        <v>1.7272727272727273</v>
      </c>
      <c r="H329" s="46">
        <f t="shared" ca="1" si="147"/>
        <v>0.57894736842105265</v>
      </c>
      <c r="I329" s="46">
        <f t="shared" ca="1" si="148"/>
        <v>0.38039183396445853</v>
      </c>
      <c r="J329" s="46">
        <f t="shared" ca="1" si="149"/>
        <v>1.8302667427311428</v>
      </c>
      <c r="K329" s="16">
        <f t="shared" ca="1" si="150"/>
        <v>7.2380100090144222</v>
      </c>
      <c r="L329" s="16">
        <f t="shared" ca="1" si="151"/>
        <v>0.72443198763934979</v>
      </c>
      <c r="M329" s="16">
        <f t="shared" ca="1" si="152"/>
        <v>0.35332358780961504</v>
      </c>
      <c r="N329" s="16">
        <f t="shared" ca="1" si="153"/>
        <v>0.12138853908962874</v>
      </c>
      <c r="O329" s="16"/>
      <c r="P329" s="46">
        <f t="shared" ca="1" si="154"/>
        <v>0.60412420730438776</v>
      </c>
      <c r="Q329" s="46">
        <f t="shared" ca="1" si="155"/>
        <v>0.8987706835084317</v>
      </c>
      <c r="R329" s="46">
        <f t="shared" ca="1" si="156"/>
        <v>1</v>
      </c>
      <c r="T329" s="47">
        <f t="shared" ca="1" si="160"/>
        <v>0.14075984071053649</v>
      </c>
      <c r="U329" s="47"/>
      <c r="V329" s="16" t="str">
        <f t="shared" ca="1" si="157"/>
        <v>Manchester City</v>
      </c>
      <c r="W329" s="16">
        <f t="shared" ca="1" si="158"/>
        <v>3</v>
      </c>
      <c r="X329" s="16">
        <f t="shared" ca="1" si="159"/>
        <v>0</v>
      </c>
    </row>
    <row r="330" spans="1:24" x14ac:dyDescent="0.25">
      <c r="A330" s="16" t="s">
        <v>8</v>
      </c>
      <c r="B330" s="16" t="s">
        <v>18</v>
      </c>
      <c r="C330" s="16">
        <f>COUNTIF(A$2:A330, A330)+COUNTIF(B$2:B330, A330)</f>
        <v>33</v>
      </c>
      <c r="D330" s="16">
        <f>COUNTIF(B$2:B330, B330)+COUNTIF(A$2:A330, B330)</f>
        <v>33</v>
      </c>
      <c r="E330" s="46">
        <f ca="1">HLOOKUP(A330, Form!$C$1:$V$39, Fixtures!C330+1, FALSE)</f>
        <v>0.68421052631578949</v>
      </c>
      <c r="F330" s="46">
        <f ca="1">HLOOKUP(B330, Form!$C$1:$V$39, Fixtures!C330+1, FALSE)</f>
        <v>2.0263157894736841</v>
      </c>
      <c r="G330" s="46">
        <f t="shared" ca="1" si="146"/>
        <v>0.33766233766233772</v>
      </c>
      <c r="H330" s="46">
        <f t="shared" ca="1" si="147"/>
        <v>2.9615384615384612</v>
      </c>
      <c r="I330" s="46">
        <f t="shared" ca="1" si="148"/>
        <v>8.8356734296515747</v>
      </c>
      <c r="J330" s="46">
        <f t="shared" ca="1" si="149"/>
        <v>0.76820636853025914</v>
      </c>
      <c r="K330" s="16">
        <f t="shared" ca="1" si="150"/>
        <v>0.31777318600280757</v>
      </c>
      <c r="L330" s="16">
        <f t="shared" ca="1" si="151"/>
        <v>0.10167072007345253</v>
      </c>
      <c r="M330" s="16">
        <f t="shared" ca="1" si="152"/>
        <v>0.56554484691241347</v>
      </c>
      <c r="N330" s="16">
        <f t="shared" ca="1" si="153"/>
        <v>0.75885593258525252</v>
      </c>
      <c r="O330" s="16"/>
      <c r="P330" s="46">
        <f t="shared" ca="1" si="154"/>
        <v>7.1294265472684443E-2</v>
      </c>
      <c r="Q330" s="46">
        <f t="shared" ca="1" si="155"/>
        <v>0.4678696455167406</v>
      </c>
      <c r="R330" s="46">
        <f t="shared" ca="1" si="156"/>
        <v>0.99999999999999989</v>
      </c>
      <c r="T330" s="47">
        <f t="shared" ca="1" si="160"/>
        <v>8.3894274691329707E-2</v>
      </c>
      <c r="U330" s="47"/>
      <c r="V330" s="16" t="str">
        <f t="shared" ca="1" si="157"/>
        <v>Draw</v>
      </c>
      <c r="W330" s="16">
        <f t="shared" ca="1" si="158"/>
        <v>1</v>
      </c>
      <c r="X330" s="16">
        <f t="shared" ca="1" si="159"/>
        <v>1</v>
      </c>
    </row>
    <row r="331" spans="1:24" x14ac:dyDescent="0.25">
      <c r="A331" s="16" t="s">
        <v>3</v>
      </c>
      <c r="B331" s="16" t="s">
        <v>13</v>
      </c>
      <c r="C331" s="16">
        <f>COUNTIF(A$2:A331, A331)+COUNTIF(B$2:B331, A331)</f>
        <v>33</v>
      </c>
      <c r="D331" s="16">
        <f>COUNTIF(B$2:B331, B331)+COUNTIF(A$2:A331, B331)</f>
        <v>33</v>
      </c>
      <c r="E331" s="46">
        <f ca="1">HLOOKUP(A331, Form!$C$1:$V$39, Fixtures!C331+1, FALSE)</f>
        <v>1.7105263157894737</v>
      </c>
      <c r="F331" s="46">
        <f ca="1">HLOOKUP(B331, Form!$C$1:$V$39, Fixtures!C331+1, FALSE)</f>
        <v>1.5</v>
      </c>
      <c r="G331" s="46">
        <f t="shared" ca="1" si="146"/>
        <v>1.1403508771929824</v>
      </c>
      <c r="H331" s="46">
        <f t="shared" ca="1" si="147"/>
        <v>0.87692307692307692</v>
      </c>
      <c r="I331" s="46">
        <f t="shared" ca="1" si="148"/>
        <v>0.84666669911558778</v>
      </c>
      <c r="J331" s="46">
        <f t="shared" ca="1" si="149"/>
        <v>2.0808176093960098</v>
      </c>
      <c r="K331" s="16">
        <f t="shared" ca="1" si="150"/>
        <v>3.268148296176832</v>
      </c>
      <c r="L331" s="16">
        <f t="shared" ca="1" si="151"/>
        <v>0.54151623597204823</v>
      </c>
      <c r="M331" s="16">
        <f t="shared" ca="1" si="152"/>
        <v>0.32458916001718408</v>
      </c>
      <c r="N331" s="16">
        <f t="shared" ca="1" si="153"/>
        <v>0.2342936399130611</v>
      </c>
      <c r="O331" s="16"/>
      <c r="P331" s="46">
        <f t="shared" ca="1" si="154"/>
        <v>0.49210896984112812</v>
      </c>
      <c r="Q331" s="46">
        <f t="shared" ca="1" si="155"/>
        <v>0.78708301964209948</v>
      </c>
      <c r="R331" s="46">
        <f t="shared" ca="1" si="156"/>
        <v>0.99999999999999978</v>
      </c>
      <c r="T331" s="47">
        <f t="shared" ca="1" si="160"/>
        <v>0.74224789126361779</v>
      </c>
      <c r="U331" s="47"/>
      <c r="V331" s="16" t="str">
        <f t="shared" ca="1" si="157"/>
        <v>Draw</v>
      </c>
      <c r="W331" s="16">
        <f t="shared" ca="1" si="158"/>
        <v>1</v>
      </c>
      <c r="X331" s="16">
        <f t="shared" ca="1" si="159"/>
        <v>1</v>
      </c>
    </row>
    <row r="332" spans="1:24" x14ac:dyDescent="0.25">
      <c r="A332" s="16" t="s">
        <v>6</v>
      </c>
      <c r="B332" s="16" t="s">
        <v>11</v>
      </c>
      <c r="C332" s="16">
        <f>COUNTIF(A$2:A332, A332)+COUNTIF(B$2:B332, A332)</f>
        <v>34</v>
      </c>
      <c r="D332" s="16">
        <f>COUNTIF(B$2:B332, B332)+COUNTIF(A$2:A332, B332)</f>
        <v>34</v>
      </c>
      <c r="E332" s="46">
        <f ca="1">HLOOKUP(A332, Form!$C$1:$V$39, Fixtures!C332+1, FALSE)</f>
        <v>1.631578947368421</v>
      </c>
      <c r="F332" s="46">
        <f ca="1">HLOOKUP(B332, Form!$C$1:$V$39, Fixtures!C332+1, FALSE)</f>
        <v>1.631578947368421</v>
      </c>
      <c r="G332" s="46">
        <f t="shared" ca="1" si="146"/>
        <v>1</v>
      </c>
      <c r="H332" s="46">
        <f t="shared" ca="1" si="147"/>
        <v>1</v>
      </c>
      <c r="I332" s="46">
        <f t="shared" ca="1" si="148"/>
        <v>1.0905</v>
      </c>
      <c r="J332" s="46">
        <f t="shared" ca="1" si="149"/>
        <v>2.1543999999999999</v>
      </c>
      <c r="K332" s="16">
        <f t="shared" ca="1" si="150"/>
        <v>2.5413999999999999</v>
      </c>
      <c r="L332" s="16">
        <f t="shared" ca="1" si="151"/>
        <v>0.47835446065534559</v>
      </c>
      <c r="M332" s="16">
        <f t="shared" ca="1" si="152"/>
        <v>0.31701749936596502</v>
      </c>
      <c r="N332" s="16">
        <f t="shared" ca="1" si="153"/>
        <v>0.28237420229287852</v>
      </c>
      <c r="O332" s="16"/>
      <c r="P332" s="46">
        <f t="shared" ca="1" si="154"/>
        <v>0.44384705544040126</v>
      </c>
      <c r="Q332" s="46">
        <f t="shared" ca="1" si="155"/>
        <v>0.737995631841035</v>
      </c>
      <c r="R332" s="46">
        <f t="shared" ca="1" si="156"/>
        <v>1</v>
      </c>
      <c r="T332" s="47">
        <f t="shared" ca="1" si="160"/>
        <v>0.44327540370905016</v>
      </c>
      <c r="U332" s="47"/>
      <c r="V332" s="16" t="str">
        <f t="shared" ca="1" si="157"/>
        <v>Arsenal</v>
      </c>
      <c r="W332" s="16">
        <f t="shared" ca="1" si="158"/>
        <v>3</v>
      </c>
      <c r="X332" s="16">
        <f t="shared" ca="1" si="159"/>
        <v>0</v>
      </c>
    </row>
    <row r="333" spans="1:24" x14ac:dyDescent="0.25">
      <c r="A333" s="16" t="s">
        <v>9</v>
      </c>
      <c r="B333" s="16" t="s">
        <v>1</v>
      </c>
      <c r="C333" s="16">
        <f>COUNTIF(A$2:A333, A333)+COUNTIF(B$2:B333, A333)</f>
        <v>34</v>
      </c>
      <c r="D333" s="16">
        <f>COUNTIF(B$2:B333, B333)+COUNTIF(A$2:A333, B333)</f>
        <v>34</v>
      </c>
      <c r="E333" s="46">
        <f ca="1">HLOOKUP(A333, Form!$C$1:$V$39, Fixtures!C333+1, FALSE)</f>
        <v>0.97105263157894728</v>
      </c>
      <c r="F333" s="46">
        <f ca="1">HLOOKUP(B333, Form!$C$1:$V$39, Fixtures!C333+1, FALSE)</f>
        <v>0.55447368421052634</v>
      </c>
      <c r="G333" s="46">
        <f t="shared" ca="1" si="146"/>
        <v>1.7513051732320832</v>
      </c>
      <c r="H333" s="46">
        <f t="shared" ca="1" si="147"/>
        <v>0.57100271002710035</v>
      </c>
      <c r="I333" s="46">
        <f t="shared" ca="1" si="148"/>
        <v>0.37039696754935791</v>
      </c>
      <c r="J333" s="46">
        <f t="shared" ca="1" si="149"/>
        <v>1.8224688150598956</v>
      </c>
      <c r="K333" s="16">
        <f t="shared" ca="1" si="150"/>
        <v>7.4320895023531293</v>
      </c>
      <c r="L333" s="16">
        <f t="shared" ca="1" si="151"/>
        <v>0.72971556686109107</v>
      </c>
      <c r="M333" s="16">
        <f t="shared" ca="1" si="152"/>
        <v>0.35429975157361621</v>
      </c>
      <c r="N333" s="16">
        <f t="shared" ca="1" si="153"/>
        <v>0.11859456659241244</v>
      </c>
      <c r="O333" s="16"/>
      <c r="P333" s="46">
        <f t="shared" ca="1" si="154"/>
        <v>0.60677662469457871</v>
      </c>
      <c r="Q333" s="46">
        <f t="shared" ca="1" si="155"/>
        <v>0.90138567122310165</v>
      </c>
      <c r="R333" s="46">
        <f t="shared" ca="1" si="156"/>
        <v>1</v>
      </c>
      <c r="T333" s="47">
        <f t="shared" ca="1" si="160"/>
        <v>0.14508710189987351</v>
      </c>
      <c r="U333" s="47"/>
      <c r="V333" s="16" t="str">
        <f t="shared" ca="1" si="157"/>
        <v>Burnley</v>
      </c>
      <c r="W333" s="16">
        <f t="shared" ca="1" si="158"/>
        <v>3</v>
      </c>
      <c r="X333" s="16">
        <f t="shared" ca="1" si="159"/>
        <v>0</v>
      </c>
    </row>
    <row r="334" spans="1:24" x14ac:dyDescent="0.25">
      <c r="A334" s="16" t="s">
        <v>12</v>
      </c>
      <c r="B334" s="16" t="s">
        <v>16</v>
      </c>
      <c r="C334" s="16">
        <f>COUNTIF(A$2:A334, A334)+COUNTIF(B$2:B334, A334)</f>
        <v>34</v>
      </c>
      <c r="D334" s="16">
        <f>COUNTIF(B$2:B334, B334)+COUNTIF(A$2:A334, B334)</f>
        <v>34</v>
      </c>
      <c r="E334" s="46">
        <f ca="1">HLOOKUP(A334, Form!$C$1:$V$39, Fixtures!C334+1, FALSE)</f>
        <v>1.9473684210526316</v>
      </c>
      <c r="F334" s="46">
        <f ca="1">HLOOKUP(B334, Form!$C$1:$V$39, Fixtures!C334+1, FALSE)</f>
        <v>1</v>
      </c>
      <c r="G334" s="46">
        <f t="shared" ca="1" si="146"/>
        <v>1.9473684210526316</v>
      </c>
      <c r="H334" s="46">
        <f t="shared" ca="1" si="147"/>
        <v>0.51351351351351349</v>
      </c>
      <c r="I334" s="46">
        <f t="shared" ca="1" si="148"/>
        <v>0.30189723585163708</v>
      </c>
      <c r="J334" s="46">
        <f t="shared" ca="1" si="149"/>
        <v>1.7636785835480995</v>
      </c>
      <c r="K334" s="16">
        <f t="shared" ca="1" si="150"/>
        <v>9.1068080202031325</v>
      </c>
      <c r="L334" s="16">
        <f t="shared" ca="1" si="151"/>
        <v>0.76810978045118061</v>
      </c>
      <c r="M334" s="16">
        <f t="shared" ca="1" si="152"/>
        <v>0.36183657750684162</v>
      </c>
      <c r="N334" s="16">
        <f t="shared" ca="1" si="153"/>
        <v>9.894320719271972E-2</v>
      </c>
      <c r="O334" s="16"/>
      <c r="P334" s="46">
        <f t="shared" ca="1" si="154"/>
        <v>0.62504378117732684</v>
      </c>
      <c r="Q334" s="46">
        <f t="shared" ca="1" si="155"/>
        <v>0.91948568040726852</v>
      </c>
      <c r="R334" s="46">
        <f t="shared" ca="1" si="156"/>
        <v>1</v>
      </c>
      <c r="T334" s="47">
        <f t="shared" ca="1" si="160"/>
        <v>0.55155402441327706</v>
      </c>
      <c r="U334" s="47"/>
      <c r="V334" s="16" t="str">
        <f t="shared" ca="1" si="157"/>
        <v>Crystal Palace</v>
      </c>
      <c r="W334" s="16">
        <f t="shared" ca="1" si="158"/>
        <v>3</v>
      </c>
      <c r="X334" s="16">
        <f t="shared" ca="1" si="159"/>
        <v>0</v>
      </c>
    </row>
    <row r="335" spans="1:24" x14ac:dyDescent="0.25">
      <c r="A335" s="16" t="s">
        <v>15</v>
      </c>
      <c r="B335" s="16" t="s">
        <v>0</v>
      </c>
      <c r="C335" s="16">
        <f>COUNTIF(A$2:A335, A335)+COUNTIF(B$2:B335, A335)</f>
        <v>34</v>
      </c>
      <c r="D335" s="16">
        <f>COUNTIF(B$2:B335, B335)+COUNTIF(A$2:A335, B335)</f>
        <v>34</v>
      </c>
      <c r="E335" s="46">
        <f ca="1">HLOOKUP(A335, Form!$C$1:$V$39, Fixtures!C335+1, FALSE)</f>
        <v>1.7894736842105263</v>
      </c>
      <c r="F335" s="46">
        <f ca="1">HLOOKUP(B335, Form!$C$1:$V$39, Fixtures!C335+1, FALSE)</f>
        <v>1.7105263157894737</v>
      </c>
      <c r="G335" s="46">
        <f t="shared" ca="1" si="146"/>
        <v>1.0461538461538462</v>
      </c>
      <c r="H335" s="46">
        <f t="shared" ca="1" si="147"/>
        <v>0.95588235294117641</v>
      </c>
      <c r="I335" s="46">
        <f t="shared" ca="1" si="148"/>
        <v>0.99968927615873682</v>
      </c>
      <c r="J335" s="46">
        <f t="shared" ca="1" si="149"/>
        <v>2.1369968622784259</v>
      </c>
      <c r="K335" s="16">
        <f t="shared" ca="1" si="150"/>
        <v>2.7707574870664038</v>
      </c>
      <c r="L335" s="16">
        <f t="shared" ca="1" si="151"/>
        <v>0.50007769303085425</v>
      </c>
      <c r="M335" s="16">
        <f t="shared" ca="1" si="152"/>
        <v>0.31877621939146344</v>
      </c>
      <c r="N335" s="16">
        <f t="shared" ca="1" si="153"/>
        <v>0.26519870435316323</v>
      </c>
      <c r="O335" s="16"/>
      <c r="P335" s="46">
        <f t="shared" ca="1" si="154"/>
        <v>0.46130389364156277</v>
      </c>
      <c r="Q335" s="46">
        <f t="shared" ca="1" si="155"/>
        <v>0.75536362326950712</v>
      </c>
      <c r="R335" s="46">
        <f t="shared" ca="1" si="156"/>
        <v>1</v>
      </c>
      <c r="T335" s="47">
        <f t="shared" ca="1" si="160"/>
        <v>0.44035353386941001</v>
      </c>
      <c r="U335" s="47"/>
      <c r="V335" s="16" t="str">
        <f t="shared" ca="1" si="157"/>
        <v>Everton</v>
      </c>
      <c r="W335" s="16">
        <f t="shared" ca="1" si="158"/>
        <v>3</v>
      </c>
      <c r="X335" s="16">
        <f t="shared" ca="1" si="159"/>
        <v>0</v>
      </c>
    </row>
    <row r="336" spans="1:24" x14ac:dyDescent="0.25">
      <c r="A336" s="16" t="s">
        <v>19</v>
      </c>
      <c r="B336" s="16" t="s">
        <v>10</v>
      </c>
      <c r="C336" s="16">
        <f>COUNTIF(A$2:A336, A336)+COUNTIF(B$2:B336, A336)</f>
        <v>34</v>
      </c>
      <c r="D336" s="16">
        <f>COUNTIF(B$2:B336, B336)+COUNTIF(A$2:A336, B336)</f>
        <v>34</v>
      </c>
      <c r="E336" s="46">
        <f ca="1">HLOOKUP(A336, Form!$C$1:$V$39, Fixtures!C336+1, FALSE)</f>
        <v>2.0526315789473686</v>
      </c>
      <c r="F336" s="46">
        <f ca="1">HLOOKUP(B336, Form!$C$1:$V$39, Fixtures!C336+1, FALSE)</f>
        <v>1</v>
      </c>
      <c r="G336" s="46">
        <f t="shared" ca="1" si="146"/>
        <v>2.0526315789473686</v>
      </c>
      <c r="H336" s="46">
        <f t="shared" ca="1" si="147"/>
        <v>0.48717948717948711</v>
      </c>
      <c r="I336" s="46">
        <f t="shared" ca="1" si="148"/>
        <v>0.27277361617840767</v>
      </c>
      <c r="J336" s="46">
        <f t="shared" ca="1" si="149"/>
        <v>1.7352210618675403</v>
      </c>
      <c r="K336" s="16">
        <f t="shared" ca="1" si="150"/>
        <v>10.072762688579445</v>
      </c>
      <c r="L336" s="16">
        <f t="shared" ca="1" si="151"/>
        <v>0.78568567676832446</v>
      </c>
      <c r="M336" s="16">
        <f t="shared" ca="1" si="152"/>
        <v>0.36560116253171326</v>
      </c>
      <c r="N336" s="16">
        <f t="shared" ca="1" si="153"/>
        <v>9.0311698003914573E-2</v>
      </c>
      <c r="O336" s="16"/>
      <c r="P336" s="46">
        <f t="shared" ca="1" si="154"/>
        <v>0.63280170937893343</v>
      </c>
      <c r="Q336" s="46">
        <f t="shared" ca="1" si="155"/>
        <v>0.92726175547852985</v>
      </c>
      <c r="R336" s="46">
        <f t="shared" ca="1" si="156"/>
        <v>1</v>
      </c>
      <c r="T336" s="47">
        <f t="shared" ca="1" si="160"/>
        <v>7.4540282300060379E-2</v>
      </c>
      <c r="U336" s="47"/>
      <c r="V336" s="16" t="str">
        <f t="shared" ca="1" si="157"/>
        <v>Manchester City</v>
      </c>
      <c r="W336" s="16">
        <f t="shared" ca="1" si="158"/>
        <v>3</v>
      </c>
      <c r="X336" s="16">
        <f t="shared" ca="1" si="159"/>
        <v>0</v>
      </c>
    </row>
    <row r="337" spans="1:24" x14ac:dyDescent="0.25">
      <c r="A337" s="16" t="s">
        <v>8</v>
      </c>
      <c r="B337" s="16" t="s">
        <v>14</v>
      </c>
      <c r="C337" s="16">
        <f>COUNTIF(A$2:A337, A337)+COUNTIF(B$2:B337, A337)</f>
        <v>34</v>
      </c>
      <c r="D337" s="16">
        <f>COUNTIF(B$2:B337, B337)+COUNTIF(A$2:A337, B337)</f>
        <v>34</v>
      </c>
      <c r="E337" s="46">
        <f ca="1">HLOOKUP(A337, Form!$C$1:$V$39, Fixtures!C337+1, FALSE)</f>
        <v>0.71052631578947367</v>
      </c>
      <c r="F337" s="46">
        <f ca="1">HLOOKUP(B337, Form!$C$1:$V$39, Fixtures!C337+1, FALSE)</f>
        <v>1.3421052631578947</v>
      </c>
      <c r="G337" s="46">
        <f t="shared" ca="1" si="146"/>
        <v>0.52941176470588236</v>
      </c>
      <c r="H337" s="46">
        <f t="shared" ca="1" si="147"/>
        <v>1.8888888888888888</v>
      </c>
      <c r="I337" s="46">
        <f t="shared" ca="1" si="148"/>
        <v>3.7142867214620083</v>
      </c>
      <c r="J337" s="46">
        <f t="shared" ca="1" si="149"/>
        <v>1.1747070597879792</v>
      </c>
      <c r="K337" s="16">
        <f t="shared" ca="1" si="150"/>
        <v>0.75186132673061357</v>
      </c>
      <c r="L337" s="16">
        <f t="shared" ca="1" si="151"/>
        <v>0.2121211668029129</v>
      </c>
      <c r="M337" s="16">
        <f t="shared" ca="1" si="152"/>
        <v>0.45983204749309731</v>
      </c>
      <c r="N337" s="16">
        <f t="shared" ca="1" si="153"/>
        <v>0.57082143702905752</v>
      </c>
      <c r="O337" s="16"/>
      <c r="P337" s="46">
        <f t="shared" ca="1" si="154"/>
        <v>0.17068353186697657</v>
      </c>
      <c r="Q337" s="46">
        <f t="shared" ca="1" si="155"/>
        <v>0.54068789830848429</v>
      </c>
      <c r="R337" s="46">
        <f t="shared" ca="1" si="156"/>
        <v>1</v>
      </c>
      <c r="T337" s="47">
        <f t="shared" ca="1" si="160"/>
        <v>0.23869420915869255</v>
      </c>
      <c r="U337" s="47"/>
      <c r="V337" s="16" t="str">
        <f t="shared" ca="1" si="157"/>
        <v>Draw</v>
      </c>
      <c r="W337" s="16">
        <f t="shared" ca="1" si="158"/>
        <v>1</v>
      </c>
      <c r="X337" s="16">
        <f t="shared" ca="1" si="159"/>
        <v>1</v>
      </c>
    </row>
    <row r="338" spans="1:24" x14ac:dyDescent="0.25">
      <c r="A338" s="16" t="s">
        <v>2</v>
      </c>
      <c r="B338" s="16" t="s">
        <v>5</v>
      </c>
      <c r="C338" s="16">
        <f>COUNTIF(A$2:A338, A338)+COUNTIF(B$2:B338, A338)</f>
        <v>34</v>
      </c>
      <c r="D338" s="16">
        <f>COUNTIF(B$2:B338, B338)+COUNTIF(A$2:A338, B338)</f>
        <v>34</v>
      </c>
      <c r="E338" s="46">
        <f ca="1">HLOOKUP(A338, Form!$C$1:$V$39, Fixtures!C338+1, FALSE)</f>
        <v>0.59236842105263154</v>
      </c>
      <c r="F338" s="46">
        <f ca="1">HLOOKUP(B338, Form!$C$1:$V$39, Fixtures!C338+1, FALSE)</f>
        <v>1.1578947368421053</v>
      </c>
      <c r="G338" s="46">
        <f t="shared" ca="1" si="146"/>
        <v>0.51159090909090899</v>
      </c>
      <c r="H338" s="46">
        <f t="shared" ca="1" si="147"/>
        <v>1.9546868058640605</v>
      </c>
      <c r="I338" s="46">
        <f t="shared" ca="1" si="148"/>
        <v>3.9676321309535694</v>
      </c>
      <c r="J338" s="46">
        <f t="shared" ca="1" si="149"/>
        <v>1.1373277193061631</v>
      </c>
      <c r="K338" s="16">
        <f t="shared" ca="1" si="150"/>
        <v>0.70414195713344951</v>
      </c>
      <c r="L338" s="16">
        <f t="shared" ca="1" si="151"/>
        <v>0.20130315080477656</v>
      </c>
      <c r="M338" s="16">
        <f t="shared" ca="1" si="152"/>
        <v>0.46787396755637839</v>
      </c>
      <c r="N338" s="16">
        <f t="shared" ca="1" si="153"/>
        <v>0.58680557439129533</v>
      </c>
      <c r="O338" s="16"/>
      <c r="P338" s="46">
        <f t="shared" ca="1" si="154"/>
        <v>0.16027541777954474</v>
      </c>
      <c r="Q338" s="46">
        <f t="shared" ca="1" si="155"/>
        <v>0.53279167159116847</v>
      </c>
      <c r="R338" s="46">
        <f t="shared" ca="1" si="156"/>
        <v>1</v>
      </c>
      <c r="T338" s="47">
        <f t="shared" ca="1" si="160"/>
        <v>5.9842050514216316E-2</v>
      </c>
      <c r="U338" s="47"/>
      <c r="V338" s="16" t="str">
        <f t="shared" ca="1" si="157"/>
        <v>QPR</v>
      </c>
      <c r="W338" s="16">
        <f t="shared" ca="1" si="158"/>
        <v>3</v>
      </c>
      <c r="X338" s="16">
        <f t="shared" ca="1" si="159"/>
        <v>0</v>
      </c>
    </row>
    <row r="339" spans="1:24" x14ac:dyDescent="0.25">
      <c r="A339" s="16" t="s">
        <v>13</v>
      </c>
      <c r="B339" s="16" t="s">
        <v>18</v>
      </c>
      <c r="C339" s="16">
        <f>COUNTIF(A$2:A339, A339)+COUNTIF(B$2:B339, A339)</f>
        <v>34</v>
      </c>
      <c r="D339" s="16">
        <f>COUNTIF(B$2:B339, B339)+COUNTIF(A$2:A339, B339)</f>
        <v>34</v>
      </c>
      <c r="E339" s="46">
        <f ca="1">HLOOKUP(A339, Form!$C$1:$V$39, Fixtures!C339+1, FALSE)</f>
        <v>1.5263157894736843</v>
      </c>
      <c r="F339" s="46">
        <f ca="1">HLOOKUP(B339, Form!$C$1:$V$39, Fixtures!C339+1, FALSE)</f>
        <v>1.9736842105263157</v>
      </c>
      <c r="G339" s="46">
        <f t="shared" ca="1" si="146"/>
        <v>0.77333333333333343</v>
      </c>
      <c r="H339" s="46">
        <f t="shared" ca="1" si="147"/>
        <v>1.2931034482758619</v>
      </c>
      <c r="I339" s="46">
        <f t="shared" ca="1" si="148"/>
        <v>1.7895464719448118</v>
      </c>
      <c r="J339" s="46">
        <f t="shared" ca="1" si="149"/>
        <v>1.6801670142549372</v>
      </c>
      <c r="K339" s="16">
        <f t="shared" ca="1" si="150"/>
        <v>1.5534429692837177</v>
      </c>
      <c r="L339" s="16">
        <f t="shared" ca="1" si="151"/>
        <v>0.35848121193077725</v>
      </c>
      <c r="M339" s="16">
        <f t="shared" ca="1" si="152"/>
        <v>0.37311107654162035</v>
      </c>
      <c r="N339" s="16">
        <f t="shared" ca="1" si="153"/>
        <v>0.39162809274746258</v>
      </c>
      <c r="O339" s="16"/>
      <c r="P339" s="46">
        <f t="shared" ca="1" si="154"/>
        <v>0.31915483187854288</v>
      </c>
      <c r="Q339" s="46">
        <f t="shared" ca="1" si="155"/>
        <v>0.6513345917725073</v>
      </c>
      <c r="R339" s="46">
        <f t="shared" ca="1" si="156"/>
        <v>1</v>
      </c>
      <c r="T339" s="47">
        <f t="shared" ca="1" si="160"/>
        <v>2.1433867492749892E-2</v>
      </c>
      <c r="U339" s="47"/>
      <c r="V339" s="16" t="str">
        <f t="shared" ca="1" si="157"/>
        <v>Southampton</v>
      </c>
      <c r="W339" s="16">
        <f t="shared" ca="1" si="158"/>
        <v>3</v>
      </c>
      <c r="X339" s="16">
        <f t="shared" ca="1" si="159"/>
        <v>0</v>
      </c>
    </row>
    <row r="340" spans="1:24" x14ac:dyDescent="0.25">
      <c r="A340" s="16" t="s">
        <v>3</v>
      </c>
      <c r="B340" s="16" t="s">
        <v>17</v>
      </c>
      <c r="C340" s="16">
        <f>COUNTIF(A$2:A340, A340)+COUNTIF(B$2:B340, A340)</f>
        <v>34</v>
      </c>
      <c r="D340" s="16">
        <f>COUNTIF(B$2:B340, B340)+COUNTIF(A$2:A340, B340)</f>
        <v>34</v>
      </c>
      <c r="E340" s="46">
        <f ca="1">HLOOKUP(A340, Form!$C$1:$V$39, Fixtures!C340+1, FALSE)</f>
        <v>1.736842105263158</v>
      </c>
      <c r="F340" s="46">
        <f ca="1">HLOOKUP(B340, Form!$C$1:$V$39, Fixtures!C340+1, FALSE)</f>
        <v>1.2894736842105263</v>
      </c>
      <c r="G340" s="46">
        <f t="shared" ca="1" si="146"/>
        <v>1.346938775510204</v>
      </c>
      <c r="H340" s="46">
        <f t="shared" ca="1" si="147"/>
        <v>0.74242424242424243</v>
      </c>
      <c r="I340" s="46">
        <f t="shared" ca="1" si="148"/>
        <v>0.61428845375400487</v>
      </c>
      <c r="J340" s="46">
        <f t="shared" ca="1" si="149"/>
        <v>1.9764708974962359</v>
      </c>
      <c r="K340" s="16">
        <f t="shared" ca="1" si="150"/>
        <v>4.495460322641974</v>
      </c>
      <c r="L340" s="16">
        <f t="shared" ca="1" si="151"/>
        <v>0.61946797530175868</v>
      </c>
      <c r="M340" s="16">
        <f t="shared" ca="1" si="152"/>
        <v>0.33596834453889185</v>
      </c>
      <c r="N340" s="16">
        <f t="shared" ca="1" si="153"/>
        <v>0.18196837776807825</v>
      </c>
      <c r="O340" s="16"/>
      <c r="P340" s="46">
        <f t="shared" ca="1" si="154"/>
        <v>0.54463286164029701</v>
      </c>
      <c r="Q340" s="46">
        <f t="shared" ca="1" si="155"/>
        <v>0.84001439579892079</v>
      </c>
      <c r="R340" s="46">
        <f t="shared" ca="1" si="156"/>
        <v>1</v>
      </c>
      <c r="T340" s="47">
        <f t="shared" ca="1" si="160"/>
        <v>0.54002575867424396</v>
      </c>
      <c r="U340" s="47"/>
      <c r="V340" s="16" t="str">
        <f t="shared" ca="1" si="157"/>
        <v>Stoke City</v>
      </c>
      <c r="W340" s="16">
        <f t="shared" ca="1" si="158"/>
        <v>3</v>
      </c>
      <c r="X340" s="16">
        <f t="shared" ca="1" si="159"/>
        <v>0</v>
      </c>
    </row>
    <row r="341" spans="1:24" x14ac:dyDescent="0.25">
      <c r="A341" s="16" t="s">
        <v>4</v>
      </c>
      <c r="B341" s="16" t="s">
        <v>7</v>
      </c>
      <c r="C341" s="16">
        <f>COUNTIF(A$2:A341, A341)+COUNTIF(B$2:B341, A341)</f>
        <v>34</v>
      </c>
      <c r="D341" s="16">
        <f>COUNTIF(B$2:B341, B341)+COUNTIF(A$2:A341, B341)</f>
        <v>34</v>
      </c>
      <c r="E341" s="46">
        <f ca="1">HLOOKUP(A341, Form!$C$1:$V$39, Fixtures!C341+1, FALSE)</f>
        <v>0.55263157894736847</v>
      </c>
      <c r="F341" s="46">
        <f ca="1">HLOOKUP(B341, Form!$C$1:$V$39, Fixtures!C341+1, FALSE)</f>
        <v>1.9736842105263157</v>
      </c>
      <c r="G341" s="46">
        <f t="shared" ca="1" si="146"/>
        <v>0.28000000000000003</v>
      </c>
      <c r="H341" s="46">
        <f t="shared" ca="1" si="147"/>
        <v>3.5714285714285707</v>
      </c>
      <c r="I341" s="46">
        <f t="shared" ca="1" si="148"/>
        <v>12.675121864040403</v>
      </c>
      <c r="J341" s="46">
        <f t="shared" ca="1" si="149"/>
        <v>0.64368732739075496</v>
      </c>
      <c r="K341" s="16">
        <f t="shared" ca="1" si="150"/>
        <v>0.22201415033501129</v>
      </c>
      <c r="L341" s="16">
        <f t="shared" ca="1" si="151"/>
        <v>7.3125490942026861E-2</v>
      </c>
      <c r="M341" s="16">
        <f t="shared" ca="1" si="152"/>
        <v>0.60838821552967381</v>
      </c>
      <c r="N341" s="16">
        <f t="shared" ca="1" si="153"/>
        <v>0.81832112969056303</v>
      </c>
      <c r="O341" s="16"/>
      <c r="P341" s="46">
        <f t="shared" ca="1" si="154"/>
        <v>4.8755695746565242E-2</v>
      </c>
      <c r="Q341" s="46">
        <f t="shared" ca="1" si="155"/>
        <v>0.45439250378764323</v>
      </c>
      <c r="R341" s="46">
        <f t="shared" ca="1" si="156"/>
        <v>1</v>
      </c>
      <c r="T341" s="47">
        <f t="shared" ca="1" si="160"/>
        <v>2.3030234801953986E-3</v>
      </c>
      <c r="U341" s="47"/>
      <c r="V341" s="16" t="str">
        <f t="shared" ca="1" si="157"/>
        <v>West Bromwich Albion</v>
      </c>
      <c r="W341" s="16">
        <f t="shared" ca="1" si="158"/>
        <v>3</v>
      </c>
      <c r="X341" s="16">
        <f t="shared" ca="1" si="159"/>
        <v>0</v>
      </c>
    </row>
    <row r="342" spans="1:24" x14ac:dyDescent="0.25">
      <c r="A342" s="16" t="s">
        <v>10</v>
      </c>
      <c r="B342" s="16" t="s">
        <v>15</v>
      </c>
      <c r="C342" s="16">
        <f>COUNTIF(A$2:A342, A342)+COUNTIF(B$2:B342, A342)</f>
        <v>35</v>
      </c>
      <c r="D342" s="16">
        <f>COUNTIF(B$2:B342, B342)+COUNTIF(A$2:A342, B342)</f>
        <v>35</v>
      </c>
      <c r="E342" s="46">
        <f ca="1">HLOOKUP(A342, Form!$C$1:$V$39, Fixtures!C342+1, FALSE)</f>
        <v>0.97368421052631582</v>
      </c>
      <c r="F342" s="46">
        <f ca="1">HLOOKUP(B342, Form!$C$1:$V$39, Fixtures!C342+1, FALSE)</f>
        <v>1.868421052631579</v>
      </c>
      <c r="G342" s="46">
        <f t="shared" ca="1" si="146"/>
        <v>0.52112676056338025</v>
      </c>
      <c r="H342" s="46">
        <f t="shared" ca="1" si="147"/>
        <v>1.9189189189189189</v>
      </c>
      <c r="I342" s="46">
        <f t="shared" ca="1" si="148"/>
        <v>3.8289155314976973</v>
      </c>
      <c r="J342" s="46">
        <f t="shared" ca="1" si="149"/>
        <v>1.1573380664637196</v>
      </c>
      <c r="K342" s="16">
        <f t="shared" ca="1" si="150"/>
        <v>0.72949041405886861</v>
      </c>
      <c r="L342" s="16">
        <f t="shared" ca="1" si="151"/>
        <v>0.20708583396774555</v>
      </c>
      <c r="M342" s="16">
        <f t="shared" ca="1" si="152"/>
        <v>0.46353421169598463</v>
      </c>
      <c r="N342" s="16">
        <f t="shared" ca="1" si="153"/>
        <v>0.57820499718939855</v>
      </c>
      <c r="O342" s="16"/>
      <c r="P342" s="46">
        <f t="shared" ca="1" si="154"/>
        <v>0.16582453655367674</v>
      </c>
      <c r="Q342" s="46">
        <f t="shared" ca="1" si="155"/>
        <v>0.53700079887219254</v>
      </c>
      <c r="R342" s="46">
        <f t="shared" ca="1" si="156"/>
        <v>1</v>
      </c>
      <c r="T342" s="47">
        <f t="shared" ca="1" si="160"/>
        <v>0.1813657204032223</v>
      </c>
      <c r="U342" s="47"/>
      <c r="V342" s="16" t="str">
        <f t="shared" ca="1" si="157"/>
        <v>Draw</v>
      </c>
      <c r="W342" s="16">
        <f t="shared" ca="1" si="158"/>
        <v>1</v>
      </c>
      <c r="X342" s="16">
        <f t="shared" ca="1" si="159"/>
        <v>1</v>
      </c>
    </row>
    <row r="343" spans="1:24" x14ac:dyDescent="0.25">
      <c r="A343" s="16" t="s">
        <v>11</v>
      </c>
      <c r="B343" s="16" t="s">
        <v>12</v>
      </c>
      <c r="C343" s="16">
        <f>COUNTIF(A$2:A343, A343)+COUNTIF(B$2:B343, A343)</f>
        <v>35</v>
      </c>
      <c r="D343" s="16">
        <f>COUNTIF(B$2:B343, B343)+COUNTIF(A$2:A343, B343)</f>
        <v>35</v>
      </c>
      <c r="E343" s="46">
        <f ca="1">HLOOKUP(A343, Form!$C$1:$V$39, Fixtures!C343+1, FALSE)</f>
        <v>1.5526315789473684</v>
      </c>
      <c r="F343" s="46">
        <f ca="1">HLOOKUP(B343, Form!$C$1:$V$39, Fixtures!C343+1, FALSE)</f>
        <v>1.9473684210526316</v>
      </c>
      <c r="G343" s="46">
        <f t="shared" ca="1" si="146"/>
        <v>0.79729729729729726</v>
      </c>
      <c r="H343" s="46">
        <f t="shared" ca="1" si="147"/>
        <v>1.2542372881355932</v>
      </c>
      <c r="I343" s="46">
        <f t="shared" ca="1" si="148"/>
        <v>1.6873429737759285</v>
      </c>
      <c r="J343" s="46">
        <f t="shared" ca="1" si="149"/>
        <v>1.729295127941791</v>
      </c>
      <c r="K343" s="16">
        <f t="shared" ca="1" si="150"/>
        <v>1.6469328213703669</v>
      </c>
      <c r="L343" s="16">
        <f t="shared" ca="1" si="151"/>
        <v>0.37211476531219284</v>
      </c>
      <c r="M343" s="16">
        <f t="shared" ca="1" si="152"/>
        <v>0.3663949676098669</v>
      </c>
      <c r="N343" s="16">
        <f t="shared" ca="1" si="153"/>
        <v>0.3777957611641542</v>
      </c>
      <c r="O343" s="16"/>
      <c r="P343" s="46">
        <f t="shared" ca="1" si="154"/>
        <v>0.3333449197227133</v>
      </c>
      <c r="Q343" s="46">
        <f t="shared" ca="1" si="155"/>
        <v>0.66156597529477312</v>
      </c>
      <c r="R343" s="46">
        <f t="shared" ca="1" si="156"/>
        <v>1</v>
      </c>
      <c r="T343" s="47">
        <f t="shared" ca="1" si="160"/>
        <v>0.55426161713895639</v>
      </c>
      <c r="U343" s="47"/>
      <c r="V343" s="16" t="str">
        <f t="shared" ca="1" si="157"/>
        <v>Draw</v>
      </c>
      <c r="W343" s="16">
        <f t="shared" ca="1" si="158"/>
        <v>1</v>
      </c>
      <c r="X343" s="16">
        <f t="shared" ca="1" si="159"/>
        <v>1</v>
      </c>
    </row>
    <row r="344" spans="1:24" x14ac:dyDescent="0.25">
      <c r="A344" s="16" t="s">
        <v>16</v>
      </c>
      <c r="B344" s="16" t="s">
        <v>6</v>
      </c>
      <c r="C344" s="16">
        <f>COUNTIF(A$2:A344, A344)+COUNTIF(B$2:B344, A344)</f>
        <v>35</v>
      </c>
      <c r="D344" s="16">
        <f>COUNTIF(B$2:B344, B344)+COUNTIF(A$2:A344, B344)</f>
        <v>35</v>
      </c>
      <c r="E344" s="46">
        <f ca="1">HLOOKUP(A344, Form!$C$1:$V$39, Fixtures!C344+1, FALSE)</f>
        <v>1</v>
      </c>
      <c r="F344" s="46">
        <f ca="1">HLOOKUP(B344, Form!$C$1:$V$39, Fixtures!C344+1, FALSE)</f>
        <v>1.631578947368421</v>
      </c>
      <c r="G344" s="46">
        <f t="shared" ca="1" si="146"/>
        <v>0.61290322580645162</v>
      </c>
      <c r="H344" s="46">
        <f t="shared" ca="1" si="147"/>
        <v>1.631578947368421</v>
      </c>
      <c r="I344" s="46">
        <f t="shared" ca="1" si="148"/>
        <v>2.8010538933570581</v>
      </c>
      <c r="J344" s="46">
        <f t="shared" ca="1" si="149"/>
        <v>1.3489375100584871</v>
      </c>
      <c r="K344" s="16">
        <f t="shared" ca="1" si="150"/>
        <v>0.99524161595445249</v>
      </c>
      <c r="L344" s="16">
        <f t="shared" ca="1" si="151"/>
        <v>0.26308493066821753</v>
      </c>
      <c r="M344" s="16">
        <f t="shared" ca="1" si="152"/>
        <v>0.42572439484569369</v>
      </c>
      <c r="N344" s="16">
        <f t="shared" ca="1" si="153"/>
        <v>0.50119243303855998</v>
      </c>
      <c r="O344" s="16"/>
      <c r="P344" s="46">
        <f t="shared" ca="1" si="154"/>
        <v>0.22107944696505022</v>
      </c>
      <c r="Q344" s="46">
        <f t="shared" ca="1" si="155"/>
        <v>0.57883051059671131</v>
      </c>
      <c r="R344" s="46">
        <f t="shared" ca="1" si="156"/>
        <v>1</v>
      </c>
      <c r="T344" s="47">
        <f t="shared" ca="1" si="160"/>
        <v>0.48745149510956653</v>
      </c>
      <c r="U344" s="47"/>
      <c r="V344" s="16" t="str">
        <f t="shared" ca="1" si="157"/>
        <v>Draw</v>
      </c>
      <c r="W344" s="16">
        <f t="shared" ca="1" si="158"/>
        <v>1</v>
      </c>
      <c r="X344" s="16">
        <f t="shared" ca="1" si="159"/>
        <v>1</v>
      </c>
    </row>
    <row r="345" spans="1:24" x14ac:dyDescent="0.25">
      <c r="A345" s="16" t="s">
        <v>1</v>
      </c>
      <c r="B345" s="16" t="s">
        <v>8</v>
      </c>
      <c r="C345" s="16">
        <f>COUNTIF(A$2:A345, A345)+COUNTIF(B$2:B345, A345)</f>
        <v>35</v>
      </c>
      <c r="D345" s="16">
        <f>COUNTIF(B$2:B345, B345)+COUNTIF(A$2:A345, B345)</f>
        <v>35</v>
      </c>
      <c r="E345" s="46">
        <f ca="1">HLOOKUP(A345, Form!$C$1:$V$39, Fixtures!C345+1, FALSE)</f>
        <v>0.54421052631578948</v>
      </c>
      <c r="F345" s="46">
        <f ca="1">HLOOKUP(B345, Form!$C$1:$V$39, Fixtures!C345+1, FALSE)</f>
        <v>0.73684210526315785</v>
      </c>
      <c r="G345" s="46">
        <f t="shared" ca="1" si="146"/>
        <v>0.73857142857142866</v>
      </c>
      <c r="H345" s="46">
        <f t="shared" ca="1" si="147"/>
        <v>1.3539651837524178</v>
      </c>
      <c r="I345" s="46">
        <f t="shared" ca="1" si="148"/>
        <v>1.9553896696901716</v>
      </c>
      <c r="J345" s="46">
        <f t="shared" ca="1" si="149"/>
        <v>1.6087508676428788</v>
      </c>
      <c r="K345" s="16">
        <f t="shared" ca="1" si="150"/>
        <v>1.4224750870445899</v>
      </c>
      <c r="L345" s="16">
        <f t="shared" ca="1" si="151"/>
        <v>0.33836485599708921</v>
      </c>
      <c r="M345" s="16">
        <f t="shared" ca="1" si="152"/>
        <v>0.38332521989864976</v>
      </c>
      <c r="N345" s="16">
        <f t="shared" ca="1" si="153"/>
        <v>0.41280094286542124</v>
      </c>
      <c r="O345" s="16"/>
      <c r="P345" s="46">
        <f t="shared" ca="1" si="154"/>
        <v>0.29825256471979505</v>
      </c>
      <c r="Q345" s="46">
        <f t="shared" ca="1" si="155"/>
        <v>0.63613555679251554</v>
      </c>
      <c r="R345" s="46">
        <f t="shared" ca="1" si="156"/>
        <v>0.99999999999999978</v>
      </c>
      <c r="T345" s="47">
        <f t="shared" ca="1" si="160"/>
        <v>3.2253839020995323E-2</v>
      </c>
      <c r="U345" s="47"/>
      <c r="V345" s="16" t="str">
        <f t="shared" ca="1" si="157"/>
        <v>Leicester City</v>
      </c>
      <c r="W345" s="16">
        <f t="shared" ca="1" si="158"/>
        <v>3</v>
      </c>
      <c r="X345" s="16">
        <f t="shared" ca="1" si="159"/>
        <v>0</v>
      </c>
    </row>
    <row r="346" spans="1:24" x14ac:dyDescent="0.25">
      <c r="A346" s="16" t="s">
        <v>7</v>
      </c>
      <c r="B346" s="16" t="s">
        <v>2</v>
      </c>
      <c r="C346" s="16">
        <f>COUNTIF(A$2:A346, A346)+COUNTIF(B$2:B346, A346)</f>
        <v>35</v>
      </c>
      <c r="D346" s="16">
        <f>COUNTIF(B$2:B346, B346)+COUNTIF(A$2:A346, B346)</f>
        <v>35</v>
      </c>
      <c r="E346" s="46">
        <f ca="1">HLOOKUP(A346, Form!$C$1:$V$39, Fixtures!C346+1, FALSE)</f>
        <v>1.8947368421052631</v>
      </c>
      <c r="F346" s="46">
        <f ca="1">HLOOKUP(B346, Form!$C$1:$V$39, Fixtures!C346+1, FALSE)</f>
        <v>0.66105263157894745</v>
      </c>
      <c r="G346" s="46">
        <f t="shared" ca="1" si="146"/>
        <v>2.8662420382165599</v>
      </c>
      <c r="H346" s="46">
        <f t="shared" ca="1" si="147"/>
        <v>0.34888888888888897</v>
      </c>
      <c r="I346" s="46">
        <f t="shared" ca="1" si="148"/>
        <v>0.14334540831953474</v>
      </c>
      <c r="J346" s="46">
        <f t="shared" ca="1" si="149"/>
        <v>1.5651257517699191</v>
      </c>
      <c r="K346" s="16">
        <f t="shared" ca="1" si="150"/>
        <v>19.090933071414987</v>
      </c>
      <c r="L346" s="16">
        <f t="shared" ca="1" si="151"/>
        <v>0.87462633139864465</v>
      </c>
      <c r="M346" s="16">
        <f t="shared" ca="1" si="152"/>
        <v>0.38984443523285622</v>
      </c>
      <c r="N346" s="16">
        <f t="shared" ca="1" si="153"/>
        <v>4.9773696246232672E-2</v>
      </c>
      <c r="O346" s="16"/>
      <c r="P346" s="46">
        <f t="shared" ca="1" si="154"/>
        <v>0.66549744442789605</v>
      </c>
      <c r="Q346" s="46">
        <f t="shared" ca="1" si="155"/>
        <v>0.96212752067659779</v>
      </c>
      <c r="R346" s="46">
        <f t="shared" ca="1" si="156"/>
        <v>0.99999999999999989</v>
      </c>
      <c r="T346" s="47">
        <f t="shared" ca="1" si="160"/>
        <v>0.31356636258793269</v>
      </c>
      <c r="U346" s="47"/>
      <c r="V346" s="16" t="str">
        <f t="shared" ca="1" si="157"/>
        <v>Liverpool</v>
      </c>
      <c r="W346" s="16">
        <f t="shared" ca="1" si="158"/>
        <v>3</v>
      </c>
      <c r="X346" s="16">
        <f t="shared" ca="1" si="159"/>
        <v>0</v>
      </c>
    </row>
    <row r="347" spans="1:24" x14ac:dyDescent="0.25">
      <c r="A347" s="16" t="s">
        <v>0</v>
      </c>
      <c r="B347" s="16" t="s">
        <v>4</v>
      </c>
      <c r="C347" s="16">
        <f>COUNTIF(A$2:A347, A347)+COUNTIF(B$2:B347, A347)</f>
        <v>35</v>
      </c>
      <c r="D347" s="16">
        <f>COUNTIF(B$2:B347, B347)+COUNTIF(A$2:A347, B347)</f>
        <v>35</v>
      </c>
      <c r="E347" s="46">
        <f ca="1">HLOOKUP(A347, Form!$C$1:$V$39, Fixtures!C347+1, FALSE)</f>
        <v>1.7105263157894737</v>
      </c>
      <c r="F347" s="46">
        <f ca="1">HLOOKUP(B347, Form!$C$1:$V$39, Fixtures!C347+1, FALSE)</f>
        <v>0.63157894736842102</v>
      </c>
      <c r="G347" s="46">
        <f t="shared" ca="1" si="146"/>
        <v>2.7083333333333335</v>
      </c>
      <c r="H347" s="46">
        <f t="shared" ca="1" si="147"/>
        <v>0.3692307692307692</v>
      </c>
      <c r="I347" s="46">
        <f t="shared" ca="1" si="148"/>
        <v>0.15988535827455821</v>
      </c>
      <c r="J347" s="46">
        <f t="shared" ca="1" si="149"/>
        <v>1.5927732666152088</v>
      </c>
      <c r="K347" s="16">
        <f t="shared" ca="1" si="150"/>
        <v>17.12764195548705</v>
      </c>
      <c r="L347" s="16">
        <f t="shared" ca="1" si="151"/>
        <v>0.86215417141535156</v>
      </c>
      <c r="M347" s="16">
        <f t="shared" ca="1" si="152"/>
        <v>0.38568740771747906</v>
      </c>
      <c r="N347" s="16">
        <f t="shared" ca="1" si="153"/>
        <v>5.5164372865236913E-2</v>
      </c>
      <c r="O347" s="16"/>
      <c r="P347" s="46">
        <f t="shared" ca="1" si="154"/>
        <v>0.66166556652584674</v>
      </c>
      <c r="Q347" s="46">
        <f t="shared" ca="1" si="155"/>
        <v>0.9576637598771931</v>
      </c>
      <c r="R347" s="46">
        <f t="shared" ca="1" si="156"/>
        <v>1</v>
      </c>
      <c r="T347" s="47">
        <f t="shared" ca="1" si="160"/>
        <v>0.5695103354575638</v>
      </c>
      <c r="U347" s="47"/>
      <c r="V347" s="16" t="str">
        <f t="shared" ca="1" si="157"/>
        <v>Manchester United</v>
      </c>
      <c r="W347" s="16">
        <f t="shared" ca="1" si="158"/>
        <v>3</v>
      </c>
      <c r="X347" s="16">
        <f t="shared" ca="1" si="159"/>
        <v>0</v>
      </c>
    </row>
    <row r="348" spans="1:24" x14ac:dyDescent="0.25">
      <c r="A348" s="16" t="s">
        <v>17</v>
      </c>
      <c r="B348" s="16" t="s">
        <v>13</v>
      </c>
      <c r="C348" s="16">
        <f>COUNTIF(A$2:A348, A348)+COUNTIF(B$2:B348, A348)</f>
        <v>35</v>
      </c>
      <c r="D348" s="16">
        <f>COUNTIF(B$2:B348, B348)+COUNTIF(A$2:A348, B348)</f>
        <v>35</v>
      </c>
      <c r="E348" s="46">
        <f ca="1">HLOOKUP(A348, Form!$C$1:$V$39, Fixtures!C348+1, FALSE)</f>
        <v>1.2105263157894737</v>
      </c>
      <c r="F348" s="46">
        <f ca="1">HLOOKUP(B348, Form!$C$1:$V$39, Fixtures!C348+1, FALSE)</f>
        <v>1.6052631578947369</v>
      </c>
      <c r="G348" s="46">
        <f t="shared" ca="1" si="146"/>
        <v>0.75409836065573765</v>
      </c>
      <c r="H348" s="46">
        <f t="shared" ca="1" si="147"/>
        <v>1.3260869565217392</v>
      </c>
      <c r="I348" s="46">
        <f t="shared" ca="1" si="148"/>
        <v>1.8785463729512657</v>
      </c>
      <c r="J348" s="46">
        <f t="shared" ca="1" si="149"/>
        <v>1.6406725586441526</v>
      </c>
      <c r="K348" s="16">
        <f t="shared" ca="1" si="150"/>
        <v>1.480292842375581</v>
      </c>
      <c r="L348" s="16">
        <f t="shared" ca="1" si="151"/>
        <v>0.34739756475583111</v>
      </c>
      <c r="M348" s="16">
        <f t="shared" ca="1" si="152"/>
        <v>0.37869140447820149</v>
      </c>
      <c r="N348" s="16">
        <f t="shared" ca="1" si="153"/>
        <v>0.40317819852361364</v>
      </c>
      <c r="O348" s="16"/>
      <c r="P348" s="46">
        <f t="shared" ca="1" si="154"/>
        <v>0.307630979341805</v>
      </c>
      <c r="Q348" s="46">
        <f t="shared" ca="1" si="155"/>
        <v>0.64297359381819885</v>
      </c>
      <c r="R348" s="46">
        <f t="shared" ca="1" si="156"/>
        <v>1</v>
      </c>
      <c r="T348" s="47">
        <f t="shared" ca="1" si="160"/>
        <v>0.79579426769715944</v>
      </c>
      <c r="U348" s="47"/>
      <c r="V348" s="16" t="str">
        <f t="shared" ca="1" si="157"/>
        <v>Southampton</v>
      </c>
      <c r="W348" s="16">
        <f t="shared" ca="1" si="158"/>
        <v>0</v>
      </c>
      <c r="X348" s="16">
        <f t="shared" ca="1" si="159"/>
        <v>3</v>
      </c>
    </row>
    <row r="349" spans="1:24" x14ac:dyDescent="0.25">
      <c r="A349" s="16" t="s">
        <v>14</v>
      </c>
      <c r="B349" s="16" t="s">
        <v>3</v>
      </c>
      <c r="C349" s="16">
        <f>COUNTIF(A$2:A349, A349)+COUNTIF(B$2:B349, A349)</f>
        <v>35</v>
      </c>
      <c r="D349" s="16">
        <f>COUNTIF(B$2:B349, B349)+COUNTIF(A$2:A349, B349)</f>
        <v>35</v>
      </c>
      <c r="E349" s="46">
        <f ca="1">HLOOKUP(A349, Form!$C$1:$V$39, Fixtures!C349+1, FALSE)</f>
        <v>1.368421052631579</v>
      </c>
      <c r="F349" s="46">
        <f ca="1">HLOOKUP(B349, Form!$C$1:$V$39, Fixtures!C349+1, FALSE)</f>
        <v>1.736842105263158</v>
      </c>
      <c r="G349" s="46">
        <f t="shared" ca="1" si="146"/>
        <v>0.78787878787878785</v>
      </c>
      <c r="H349" s="46">
        <f t="shared" ca="1" si="147"/>
        <v>1.2692307692307692</v>
      </c>
      <c r="I349" s="46">
        <f t="shared" ca="1" si="148"/>
        <v>1.7264276801392056</v>
      </c>
      <c r="J349" s="46">
        <f t="shared" ca="1" si="149"/>
        <v>1.7099963336418582</v>
      </c>
      <c r="K349" s="16">
        <f t="shared" ca="1" si="150"/>
        <v>1.6098773571169949</v>
      </c>
      <c r="L349" s="16">
        <f t="shared" ca="1" si="151"/>
        <v>0.3667803137726881</v>
      </c>
      <c r="M349" s="16">
        <f t="shared" ca="1" si="152"/>
        <v>0.36900418926255113</v>
      </c>
      <c r="N349" s="16">
        <f t="shared" ca="1" si="153"/>
        <v>0.38315976698025828</v>
      </c>
      <c r="O349" s="16"/>
      <c r="P349" s="46">
        <f t="shared" ca="1" si="154"/>
        <v>0.32779140445270627</v>
      </c>
      <c r="Q349" s="46">
        <f t="shared" ca="1" si="155"/>
        <v>0.65757028544866536</v>
      </c>
      <c r="R349" s="46">
        <f t="shared" ca="1" si="156"/>
        <v>1</v>
      </c>
      <c r="T349" s="47">
        <f t="shared" ca="1" si="160"/>
        <v>1.9105687680900374E-3</v>
      </c>
      <c r="U349" s="47"/>
      <c r="V349" s="16" t="str">
        <f t="shared" ca="1" si="157"/>
        <v>Swansea City</v>
      </c>
      <c r="W349" s="16">
        <f t="shared" ca="1" si="158"/>
        <v>3</v>
      </c>
      <c r="X349" s="16">
        <f t="shared" ca="1" si="159"/>
        <v>0</v>
      </c>
    </row>
    <row r="350" spans="1:24" x14ac:dyDescent="0.25">
      <c r="A350" s="16" t="s">
        <v>18</v>
      </c>
      <c r="B350" s="16" t="s">
        <v>19</v>
      </c>
      <c r="C350" s="16">
        <f>COUNTIF(A$2:A350, A350)+COUNTIF(B$2:B350, A350)</f>
        <v>35</v>
      </c>
      <c r="D350" s="16">
        <f>COUNTIF(B$2:B350, B350)+COUNTIF(A$2:A350, B350)</f>
        <v>35</v>
      </c>
      <c r="E350" s="46">
        <f ca="1">HLOOKUP(A350, Form!$C$1:$V$39, Fixtures!C350+1, FALSE)</f>
        <v>1.9473684210526316</v>
      </c>
      <c r="F350" s="46">
        <f ca="1">HLOOKUP(B350, Form!$C$1:$V$39, Fixtures!C350+1, FALSE)</f>
        <v>2.0526315789473686</v>
      </c>
      <c r="G350" s="46">
        <f t="shared" ca="1" si="146"/>
        <v>0.94871794871794868</v>
      </c>
      <c r="H350" s="46">
        <f t="shared" ca="1" si="147"/>
        <v>1.0540540540540542</v>
      </c>
      <c r="I350" s="46">
        <f t="shared" ca="1" si="148"/>
        <v>1.2069310086092948</v>
      </c>
      <c r="J350" s="46">
        <f t="shared" ca="1" si="149"/>
        <v>2.0379203570878235</v>
      </c>
      <c r="K350" s="16">
        <f t="shared" ca="1" si="150"/>
        <v>2.2976856119905493</v>
      </c>
      <c r="L350" s="16">
        <f t="shared" ca="1" si="151"/>
        <v>0.45311792534473178</v>
      </c>
      <c r="M350" s="16">
        <f t="shared" ca="1" si="152"/>
        <v>0.32917255308121657</v>
      </c>
      <c r="N350" s="16">
        <f t="shared" ca="1" si="153"/>
        <v>0.30324297633587327</v>
      </c>
      <c r="O350" s="16"/>
      <c r="P350" s="46">
        <f t="shared" ca="1" si="154"/>
        <v>0.41741498003315891</v>
      </c>
      <c r="Q350" s="46">
        <f t="shared" ca="1" si="155"/>
        <v>0.72065073166961202</v>
      </c>
      <c r="R350" s="46">
        <f t="shared" ca="1" si="156"/>
        <v>1</v>
      </c>
      <c r="T350" s="47">
        <f t="shared" ca="1" si="160"/>
        <v>0.19133893860782147</v>
      </c>
      <c r="U350" s="47"/>
      <c r="V350" s="16" t="str">
        <f t="shared" ca="1" si="157"/>
        <v>Tottenham Hotspur</v>
      </c>
      <c r="W350" s="16">
        <f t="shared" ca="1" si="158"/>
        <v>3</v>
      </c>
      <c r="X350" s="16">
        <f t="shared" ca="1" si="159"/>
        <v>0</v>
      </c>
    </row>
    <row r="351" spans="1:24" x14ac:dyDescent="0.25">
      <c r="A351" s="16" t="s">
        <v>5</v>
      </c>
      <c r="B351" s="16" t="s">
        <v>9</v>
      </c>
      <c r="C351" s="16">
        <f>COUNTIF(A$2:A351, A351)+COUNTIF(B$2:B351, A351)</f>
        <v>35</v>
      </c>
      <c r="D351" s="16">
        <f>COUNTIF(B$2:B351, B351)+COUNTIF(A$2:A351, B351)</f>
        <v>35</v>
      </c>
      <c r="E351" s="46">
        <f ca="1">HLOOKUP(A351, Form!$C$1:$V$39, Fixtures!C351+1, FALSE)</f>
        <v>1.1578947368421053</v>
      </c>
      <c r="F351" s="46">
        <f ca="1">HLOOKUP(B351, Form!$C$1:$V$39, Fixtures!C351+1, FALSE)</f>
        <v>1.05</v>
      </c>
      <c r="G351" s="46">
        <f t="shared" ca="1" si="146"/>
        <v>1.1027568922305764</v>
      </c>
      <c r="H351" s="46">
        <f t="shared" ca="1" si="147"/>
        <v>0.90681818181818186</v>
      </c>
      <c r="I351" s="46">
        <f t="shared" ca="1" si="148"/>
        <v>0.90316506886723813</v>
      </c>
      <c r="J351" s="46">
        <f t="shared" ca="1" si="149"/>
        <v>2.1024838042784832</v>
      </c>
      <c r="K351" s="16">
        <f t="shared" ca="1" si="150"/>
        <v>3.0649387913140389</v>
      </c>
      <c r="L351" s="16">
        <f t="shared" ca="1" si="151"/>
        <v>0.52544049717936392</v>
      </c>
      <c r="M351" s="16">
        <f t="shared" ca="1" si="152"/>
        <v>0.32232239169820937</v>
      </c>
      <c r="N351" s="16">
        <f t="shared" ca="1" si="153"/>
        <v>0.24600616425929955</v>
      </c>
      <c r="O351" s="16"/>
      <c r="P351" s="46">
        <f t="shared" ca="1" si="154"/>
        <v>0.48039437180310407</v>
      </c>
      <c r="Q351" s="46">
        <f t="shared" ca="1" si="155"/>
        <v>0.77508399643072134</v>
      </c>
      <c r="R351" s="46">
        <f t="shared" ca="1" si="156"/>
        <v>1.0000000000000002</v>
      </c>
      <c r="T351" s="47">
        <f t="shared" ca="1" si="160"/>
        <v>0.52402754374455951</v>
      </c>
      <c r="U351" s="47"/>
      <c r="V351" s="16" t="str">
        <f t="shared" ca="1" si="157"/>
        <v>Draw</v>
      </c>
      <c r="W351" s="16">
        <f t="shared" ca="1" si="158"/>
        <v>1</v>
      </c>
      <c r="X351" s="16">
        <f t="shared" ca="1" si="159"/>
        <v>1</v>
      </c>
    </row>
    <row r="352" spans="1:24" x14ac:dyDescent="0.25">
      <c r="A352" s="16" t="s">
        <v>6</v>
      </c>
      <c r="B352" s="16" t="s">
        <v>14</v>
      </c>
      <c r="C352" s="16">
        <f>COUNTIF(A$2:A352, A352)+COUNTIF(B$2:B352, A352)</f>
        <v>36</v>
      </c>
      <c r="D352" s="16">
        <f>COUNTIF(B$2:B352, B352)+COUNTIF(A$2:A352, B352)</f>
        <v>36</v>
      </c>
      <c r="E352" s="46">
        <f ca="1">HLOOKUP(A352, Form!$C$1:$V$39, Fixtures!C352+1, FALSE)</f>
        <v>1.5789473684210527</v>
      </c>
      <c r="F352" s="46">
        <f ca="1">HLOOKUP(B352, Form!$C$1:$V$39, Fixtures!C352+1, FALSE)</f>
        <v>1.368421052631579</v>
      </c>
      <c r="G352" s="46">
        <f t="shared" ca="1" si="146"/>
        <v>1.1538461538461537</v>
      </c>
      <c r="H352" s="46">
        <f t="shared" ca="1" si="147"/>
        <v>0.8666666666666667</v>
      </c>
      <c r="I352" s="46">
        <f t="shared" ca="1" si="148"/>
        <v>0.82768799020545281</v>
      </c>
      <c r="J352" s="46">
        <f t="shared" ca="1" si="149"/>
        <v>2.0732668711821463</v>
      </c>
      <c r="K352" s="16">
        <f t="shared" ca="1" si="150"/>
        <v>3.3426143016371679</v>
      </c>
      <c r="L352" s="16">
        <f t="shared" ca="1" si="151"/>
        <v>0.54713933962414929</v>
      </c>
      <c r="M352" s="16">
        <f t="shared" ca="1" si="152"/>
        <v>0.32538664617021867</v>
      </c>
      <c r="N352" s="16">
        <f t="shared" ca="1" si="153"/>
        <v>0.23027603432867605</v>
      </c>
      <c r="O352" s="16"/>
      <c r="P352" s="46">
        <f t="shared" ca="1" si="154"/>
        <v>0.49613559790460193</v>
      </c>
      <c r="Q352" s="46">
        <f t="shared" ca="1" si="155"/>
        <v>0.79119005032019873</v>
      </c>
      <c r="R352" s="46">
        <f t="shared" ca="1" si="156"/>
        <v>1</v>
      </c>
      <c r="T352" s="47">
        <f t="shared" ca="1" si="160"/>
        <v>0.62943728839006963</v>
      </c>
      <c r="U352" s="47"/>
      <c r="V352" s="16" t="str">
        <f t="shared" ca="1" si="157"/>
        <v>Draw</v>
      </c>
      <c r="W352" s="16">
        <f t="shared" ca="1" si="158"/>
        <v>1</v>
      </c>
      <c r="X352" s="16">
        <f t="shared" ca="1" si="159"/>
        <v>1</v>
      </c>
    </row>
    <row r="353" spans="1:24" x14ac:dyDescent="0.25">
      <c r="A353" s="16" t="s">
        <v>10</v>
      </c>
      <c r="B353" s="16" t="s">
        <v>5</v>
      </c>
      <c r="C353" s="16">
        <f>COUNTIF(A$2:A353, A353)+COUNTIF(B$2:B353, A353)</f>
        <v>36</v>
      </c>
      <c r="D353" s="16">
        <f>COUNTIF(B$2:B353, B353)+COUNTIF(A$2:A353, B353)</f>
        <v>36</v>
      </c>
      <c r="E353" s="46">
        <f ca="1">HLOOKUP(A353, Form!$C$1:$V$39, Fixtures!C353+1, FALSE)</f>
        <v>1</v>
      </c>
      <c r="F353" s="46">
        <f ca="1">HLOOKUP(B353, Form!$C$1:$V$39, Fixtures!C353+1, FALSE)</f>
        <v>1.1842105263157894</v>
      </c>
      <c r="G353" s="46">
        <f t="shared" ca="1" si="146"/>
        <v>0.84444444444444455</v>
      </c>
      <c r="H353" s="46">
        <f t="shared" ca="1" si="147"/>
        <v>1.1842105263157894</v>
      </c>
      <c r="I353" s="46">
        <f t="shared" ca="1" si="148"/>
        <v>1.5105085688032323</v>
      </c>
      <c r="J353" s="46">
        <f t="shared" ca="1" si="149"/>
        <v>1.8257135755062193</v>
      </c>
      <c r="K353" s="16">
        <f t="shared" ca="1" si="150"/>
        <v>1.8384704307137989</v>
      </c>
      <c r="L353" s="16">
        <f t="shared" ca="1" si="151"/>
        <v>0.39832566692919247</v>
      </c>
      <c r="M353" s="16">
        <f t="shared" ca="1" si="152"/>
        <v>0.35389290997791689</v>
      </c>
      <c r="N353" s="16">
        <f t="shared" ca="1" si="153"/>
        <v>0.35230241935214623</v>
      </c>
      <c r="O353" s="16"/>
      <c r="P353" s="46">
        <f t="shared" ca="1" si="154"/>
        <v>0.36063204617949757</v>
      </c>
      <c r="Q353" s="46">
        <f t="shared" ca="1" si="155"/>
        <v>0.68103601421312143</v>
      </c>
      <c r="R353" s="46">
        <f t="shared" ca="1" si="156"/>
        <v>1</v>
      </c>
      <c r="T353" s="47">
        <f t="shared" ca="1" si="160"/>
        <v>0.45764902529494467</v>
      </c>
      <c r="U353" s="47"/>
      <c r="V353" s="16" t="str">
        <f t="shared" ca="1" si="157"/>
        <v>Draw</v>
      </c>
      <c r="W353" s="16">
        <f t="shared" ca="1" si="158"/>
        <v>1</v>
      </c>
      <c r="X353" s="16">
        <f t="shared" ca="1" si="159"/>
        <v>1</v>
      </c>
    </row>
    <row r="354" spans="1:24" x14ac:dyDescent="0.25">
      <c r="A354" s="16" t="s">
        <v>11</v>
      </c>
      <c r="B354" s="16" t="s">
        <v>7</v>
      </c>
      <c r="C354" s="16">
        <f>COUNTIF(A$2:A354, A354)+COUNTIF(B$2:B354, A354)</f>
        <v>36</v>
      </c>
      <c r="D354" s="16">
        <f>COUNTIF(B$2:B354, B354)+COUNTIF(A$2:A354, B354)</f>
        <v>36</v>
      </c>
      <c r="E354" s="46">
        <f ca="1">HLOOKUP(A354, Form!$C$1:$V$39, Fixtures!C354+1, FALSE)</f>
        <v>1.5789473684210527</v>
      </c>
      <c r="F354" s="46">
        <f ca="1">HLOOKUP(B354, Form!$C$1:$V$39, Fixtures!C354+1, FALSE)</f>
        <v>1.8947368421052631</v>
      </c>
      <c r="G354" s="46">
        <f t="shared" ca="1" si="146"/>
        <v>0.83333333333333337</v>
      </c>
      <c r="H354" s="46">
        <f t="shared" ca="1" si="147"/>
        <v>1.2</v>
      </c>
      <c r="I354" s="46">
        <f t="shared" ca="1" si="148"/>
        <v>1.5495583372255042</v>
      </c>
      <c r="J354" s="46">
        <f t="shared" ca="1" si="149"/>
        <v>1.8030183447659502</v>
      </c>
      <c r="K354" s="16">
        <f t="shared" ca="1" si="150"/>
        <v>1.7924247802769908</v>
      </c>
      <c r="L354" s="16">
        <f t="shared" ca="1" si="151"/>
        <v>0.3922247965066083</v>
      </c>
      <c r="M354" s="16">
        <f t="shared" ca="1" si="152"/>
        <v>0.3567582787559313</v>
      </c>
      <c r="N354" s="16">
        <f t="shared" ca="1" si="153"/>
        <v>0.35811170530466579</v>
      </c>
      <c r="O354" s="16"/>
      <c r="P354" s="46">
        <f t="shared" ca="1" si="154"/>
        <v>0.3542829425188484</v>
      </c>
      <c r="Q354" s="46">
        <f t="shared" ca="1" si="155"/>
        <v>0.67653021982346262</v>
      </c>
      <c r="R354" s="46">
        <f t="shared" ca="1" si="156"/>
        <v>1</v>
      </c>
      <c r="T354" s="47">
        <f t="shared" ca="1" si="160"/>
        <v>0.71486254944929417</v>
      </c>
      <c r="U354" s="47"/>
      <c r="V354" s="16" t="str">
        <f t="shared" ca="1" si="157"/>
        <v>Liverpool</v>
      </c>
      <c r="W354" s="16">
        <f t="shared" ca="1" si="158"/>
        <v>0</v>
      </c>
      <c r="X354" s="16">
        <f t="shared" ca="1" si="159"/>
        <v>3</v>
      </c>
    </row>
    <row r="355" spans="1:24" x14ac:dyDescent="0.25">
      <c r="A355" s="16" t="s">
        <v>12</v>
      </c>
      <c r="B355" s="16" t="s">
        <v>0</v>
      </c>
      <c r="C355" s="16">
        <f>COUNTIF(A$2:A355, A355)+COUNTIF(B$2:B355, A355)</f>
        <v>36</v>
      </c>
      <c r="D355" s="16">
        <f>COUNTIF(B$2:B355, B355)+COUNTIF(A$2:A355, B355)</f>
        <v>36</v>
      </c>
      <c r="E355" s="46">
        <f ca="1">HLOOKUP(A355, Form!$C$1:$V$39, Fixtures!C355+1, FALSE)</f>
        <v>1.8947368421052631</v>
      </c>
      <c r="F355" s="46">
        <f ca="1">HLOOKUP(B355, Form!$C$1:$V$39, Fixtures!C355+1, FALSE)</f>
        <v>1.7105263157894737</v>
      </c>
      <c r="G355" s="46">
        <f t="shared" ca="1" si="146"/>
        <v>1.1076923076923075</v>
      </c>
      <c r="H355" s="46">
        <f t="shared" ca="1" si="147"/>
        <v>0.90277777777777779</v>
      </c>
      <c r="I355" s="46">
        <f t="shared" ca="1" si="148"/>
        <v>0.89542659160777993</v>
      </c>
      <c r="J355" s="46">
        <f t="shared" ca="1" si="149"/>
        <v>2.0995846893107233</v>
      </c>
      <c r="K355" s="16">
        <f t="shared" ca="1" si="150"/>
        <v>3.0912610249640489</v>
      </c>
      <c r="L355" s="16">
        <f t="shared" ca="1" si="151"/>
        <v>0.52758571839585633</v>
      </c>
      <c r="M355" s="16">
        <f t="shared" ca="1" si="152"/>
        <v>0.32262386746476579</v>
      </c>
      <c r="N355" s="16">
        <f t="shared" ca="1" si="153"/>
        <v>0.24442341710739107</v>
      </c>
      <c r="O355" s="16"/>
      <c r="P355" s="46">
        <f t="shared" ca="1" si="154"/>
        <v>0.48197497879686457</v>
      </c>
      <c r="Q355" s="46">
        <f t="shared" ca="1" si="155"/>
        <v>0.77670742938989079</v>
      </c>
      <c r="R355" s="46">
        <f t="shared" ca="1" si="156"/>
        <v>1</v>
      </c>
      <c r="T355" s="47">
        <f t="shared" ca="1" si="160"/>
        <v>0.81478081675682201</v>
      </c>
      <c r="U355" s="47"/>
      <c r="V355" s="16" t="str">
        <f t="shared" ca="1" si="157"/>
        <v>Manchester United</v>
      </c>
      <c r="W355" s="16">
        <f t="shared" ca="1" si="158"/>
        <v>0</v>
      </c>
      <c r="X355" s="16">
        <f t="shared" ca="1" si="159"/>
        <v>3</v>
      </c>
    </row>
    <row r="356" spans="1:24" x14ac:dyDescent="0.25">
      <c r="A356" s="16" t="s">
        <v>15</v>
      </c>
      <c r="B356" s="16" t="s">
        <v>17</v>
      </c>
      <c r="C356" s="16">
        <f>COUNTIF(A$2:A356, A356)+COUNTIF(B$2:B356, A356)</f>
        <v>36</v>
      </c>
      <c r="D356" s="16">
        <f>COUNTIF(B$2:B356, B356)+COUNTIF(A$2:A356, B356)</f>
        <v>36</v>
      </c>
      <c r="E356" s="46">
        <f ca="1">HLOOKUP(A356, Form!$C$1:$V$39, Fixtures!C356+1, FALSE)</f>
        <v>1.8157894736842106</v>
      </c>
      <c r="F356" s="46">
        <f ca="1">HLOOKUP(B356, Form!$C$1:$V$39, Fixtures!C356+1, FALSE)</f>
        <v>1.131578947368421</v>
      </c>
      <c r="G356" s="46">
        <f t="shared" ca="1" si="146"/>
        <v>1.6046511627906979</v>
      </c>
      <c r="H356" s="46">
        <f t="shared" ca="1" si="147"/>
        <v>0.62318840579710144</v>
      </c>
      <c r="I356" s="46">
        <f t="shared" ca="1" si="148"/>
        <v>0.43838651440547388</v>
      </c>
      <c r="J356" s="46">
        <f t="shared" ca="1" si="149"/>
        <v>1.8723899226564784</v>
      </c>
      <c r="K356" s="16">
        <f t="shared" ca="1" si="150"/>
        <v>6.2860371293964201</v>
      </c>
      <c r="L356" s="16">
        <f t="shared" ca="1" si="151"/>
        <v>0.69522342568216333</v>
      </c>
      <c r="M356" s="16">
        <f t="shared" ca="1" si="152"/>
        <v>0.34814214884696709</v>
      </c>
      <c r="N356" s="16">
        <f t="shared" ca="1" si="153"/>
        <v>0.13724882020781584</v>
      </c>
      <c r="O356" s="16"/>
      <c r="P356" s="46">
        <f t="shared" ca="1" si="154"/>
        <v>0.58886578783165411</v>
      </c>
      <c r="Q356" s="46">
        <f t="shared" ca="1" si="155"/>
        <v>0.88374796985395354</v>
      </c>
      <c r="R356" s="46">
        <f t="shared" ca="1" si="156"/>
        <v>1</v>
      </c>
      <c r="T356" s="47">
        <f t="shared" ca="1" si="160"/>
        <v>0.8577276769937715</v>
      </c>
      <c r="U356" s="47"/>
      <c r="V356" s="16" t="str">
        <f t="shared" ca="1" si="157"/>
        <v>Draw</v>
      </c>
      <c r="W356" s="16">
        <f t="shared" ca="1" si="158"/>
        <v>1</v>
      </c>
      <c r="X356" s="16">
        <f t="shared" ca="1" si="159"/>
        <v>1</v>
      </c>
    </row>
    <row r="357" spans="1:24" x14ac:dyDescent="0.25">
      <c r="A357" s="16" t="s">
        <v>16</v>
      </c>
      <c r="B357" s="16" t="s">
        <v>9</v>
      </c>
      <c r="C357" s="16">
        <f>COUNTIF(A$2:A357, A357)+COUNTIF(B$2:B357, A357)</f>
        <v>36</v>
      </c>
      <c r="D357" s="16">
        <f>COUNTIF(B$2:B357, B357)+COUNTIF(A$2:A357, B357)</f>
        <v>36</v>
      </c>
      <c r="E357" s="46">
        <f ca="1">HLOOKUP(A357, Form!$C$1:$V$39, Fixtures!C357+1, FALSE)</f>
        <v>1</v>
      </c>
      <c r="F357" s="46">
        <f ca="1">HLOOKUP(B357, Form!$C$1:$V$39, Fixtures!C357+1, FALSE)</f>
        <v>1.0455263157894739</v>
      </c>
      <c r="G357" s="46">
        <f t="shared" ca="1" si="146"/>
        <v>0.95645607853007786</v>
      </c>
      <c r="H357" s="46">
        <f t="shared" ca="1" si="147"/>
        <v>1.0455263157894739</v>
      </c>
      <c r="I357" s="46">
        <f t="shared" ca="1" si="148"/>
        <v>1.1881852426274178</v>
      </c>
      <c r="J357" s="46">
        <f t="shared" ca="1" si="149"/>
        <v>2.0536147266469458</v>
      </c>
      <c r="K357" s="16">
        <f t="shared" ca="1" si="150"/>
        <v>2.3337082474220696</v>
      </c>
      <c r="L357" s="16">
        <f t="shared" ca="1" si="151"/>
        <v>0.45699970026270309</v>
      </c>
      <c r="M357" s="16">
        <f t="shared" ca="1" si="152"/>
        <v>0.32748073660820359</v>
      </c>
      <c r="N357" s="16">
        <f t="shared" ca="1" si="153"/>
        <v>0.2999662615267224</v>
      </c>
      <c r="O357" s="16"/>
      <c r="P357" s="46">
        <f t="shared" ca="1" si="154"/>
        <v>0.42141278214776501</v>
      </c>
      <c r="Q357" s="46">
        <f t="shared" ca="1" si="155"/>
        <v>0.72339234194732627</v>
      </c>
      <c r="R357" s="46">
        <f t="shared" ca="1" si="156"/>
        <v>1</v>
      </c>
      <c r="T357" s="47">
        <f t="shared" ca="1" si="160"/>
        <v>0.80812888931228433</v>
      </c>
      <c r="U357" s="47"/>
      <c r="V357" s="16" t="str">
        <f t="shared" ca="1" si="157"/>
        <v>Burnley</v>
      </c>
      <c r="W357" s="16">
        <f t="shared" ca="1" si="158"/>
        <v>0</v>
      </c>
      <c r="X357" s="16">
        <f t="shared" ca="1" si="159"/>
        <v>3</v>
      </c>
    </row>
    <row r="358" spans="1:24" x14ac:dyDescent="0.25">
      <c r="A358" s="16" t="s">
        <v>1</v>
      </c>
      <c r="B358" s="16" t="s">
        <v>13</v>
      </c>
      <c r="C358" s="16">
        <f>COUNTIF(A$2:A358, A358)+COUNTIF(B$2:B358, A358)</f>
        <v>36</v>
      </c>
      <c r="D358" s="16">
        <f>COUNTIF(B$2:B358, B358)+COUNTIF(A$2:A358, B358)</f>
        <v>36</v>
      </c>
      <c r="E358" s="46">
        <f ca="1">HLOOKUP(A358, Form!$C$1:$V$39, Fixtures!C358+1, FALSE)</f>
        <v>0.59236842105263154</v>
      </c>
      <c r="F358" s="46">
        <f ca="1">HLOOKUP(B358, Form!$C$1:$V$39, Fixtures!C358+1, FALSE)</f>
        <v>1.6578947368421053</v>
      </c>
      <c r="G358" s="46">
        <f t="shared" ca="1" si="146"/>
        <v>0.35730158730158729</v>
      </c>
      <c r="H358" s="46">
        <f t="shared" ca="1" si="147"/>
        <v>2.7987561083962684</v>
      </c>
      <c r="I358" s="46">
        <f t="shared" ca="1" si="148"/>
        <v>7.9236873294990664</v>
      </c>
      <c r="J358" s="46">
        <f t="shared" ca="1" si="149"/>
        <v>0.81033596920590067</v>
      </c>
      <c r="K358" s="16">
        <f t="shared" ca="1" si="150"/>
        <v>0.35410735412501804</v>
      </c>
      <c r="L358" s="16">
        <f t="shared" ca="1" si="151"/>
        <v>0.11206129967085424</v>
      </c>
      <c r="M358" s="16">
        <f t="shared" ca="1" si="152"/>
        <v>0.55238365530495837</v>
      </c>
      <c r="N358" s="16">
        <f t="shared" ca="1" si="153"/>
        <v>0.73849388451639331</v>
      </c>
      <c r="O358" s="16"/>
      <c r="P358" s="46">
        <f t="shared" ca="1" si="154"/>
        <v>7.9876111856319321E-2</v>
      </c>
      <c r="Q358" s="46">
        <f t="shared" ca="1" si="155"/>
        <v>0.4736093522197366</v>
      </c>
      <c r="R358" s="46">
        <f t="shared" ca="1" si="156"/>
        <v>1</v>
      </c>
      <c r="T358" s="47">
        <f t="shared" ca="1" si="160"/>
        <v>0.74636477199547768</v>
      </c>
      <c r="U358" s="47"/>
      <c r="V358" s="16" t="str">
        <f t="shared" ca="1" si="157"/>
        <v>Southampton</v>
      </c>
      <c r="W358" s="16">
        <f t="shared" ca="1" si="158"/>
        <v>0</v>
      </c>
      <c r="X358" s="16">
        <f t="shared" ca="1" si="159"/>
        <v>3</v>
      </c>
    </row>
    <row r="359" spans="1:24" x14ac:dyDescent="0.25">
      <c r="A359" s="16" t="s">
        <v>19</v>
      </c>
      <c r="B359" s="16" t="s">
        <v>2</v>
      </c>
      <c r="C359" s="16">
        <f>COUNTIF(A$2:A359, A359)+COUNTIF(B$2:B359, A359)</f>
        <v>36</v>
      </c>
      <c r="D359" s="16">
        <f>COUNTIF(B$2:B359, B359)+COUNTIF(A$2:A359, B359)</f>
        <v>36</v>
      </c>
      <c r="E359" s="46">
        <f ca="1">HLOOKUP(A359, Form!$C$1:$V$39, Fixtures!C359+1, FALSE)</f>
        <v>1.9736842105263157</v>
      </c>
      <c r="F359" s="46">
        <f ca="1">HLOOKUP(B359, Form!$C$1:$V$39, Fixtures!C359+1, FALSE)</f>
        <v>0.63026315789473686</v>
      </c>
      <c r="G359" s="46">
        <f t="shared" ca="1" si="146"/>
        <v>3.1315240083507305</v>
      </c>
      <c r="H359" s="46">
        <f t="shared" ca="1" si="147"/>
        <v>0.31933333333333336</v>
      </c>
      <c r="I359" s="46">
        <f t="shared" ca="1" si="148"/>
        <v>0.12086605523721039</v>
      </c>
      <c r="J359" s="46">
        <f t="shared" ca="1" si="149"/>
        <v>1.5228964907365106</v>
      </c>
      <c r="K359" s="16">
        <f t="shared" ca="1" si="150"/>
        <v>22.617535387516593</v>
      </c>
      <c r="L359" s="16">
        <f t="shared" ca="1" si="151"/>
        <v>0.89216726238387933</v>
      </c>
      <c r="M359" s="16">
        <f t="shared" ca="1" si="152"/>
        <v>0.39636980893658047</v>
      </c>
      <c r="N359" s="16">
        <f t="shared" ca="1" si="153"/>
        <v>4.2341420626326877E-2</v>
      </c>
      <c r="O359" s="16"/>
      <c r="P359" s="46">
        <f t="shared" ca="1" si="154"/>
        <v>0.67035966677831882</v>
      </c>
      <c r="Q359" s="46">
        <f t="shared" ca="1" si="155"/>
        <v>0.9681853596083061</v>
      </c>
      <c r="R359" s="46">
        <f t="shared" ca="1" si="156"/>
        <v>1</v>
      </c>
      <c r="T359" s="47">
        <f t="shared" ca="1" si="160"/>
        <v>0.91860944964874791</v>
      </c>
      <c r="U359" s="47"/>
      <c r="V359" s="16" t="str">
        <f t="shared" ca="1" si="157"/>
        <v>Draw</v>
      </c>
      <c r="W359" s="16">
        <f t="shared" ca="1" si="158"/>
        <v>1</v>
      </c>
      <c r="X359" s="16">
        <f t="shared" ca="1" si="159"/>
        <v>1</v>
      </c>
    </row>
    <row r="360" spans="1:24" x14ac:dyDescent="0.25">
      <c r="A360" s="16" t="s">
        <v>8</v>
      </c>
      <c r="B360" s="16" t="s">
        <v>4</v>
      </c>
      <c r="C360" s="16">
        <f>COUNTIF(A$2:A360, A360)+COUNTIF(B$2:B360, A360)</f>
        <v>36</v>
      </c>
      <c r="D360" s="16">
        <f>COUNTIF(B$2:B360, B360)+COUNTIF(A$2:A360, B360)</f>
        <v>36</v>
      </c>
      <c r="E360" s="46">
        <f ca="1">HLOOKUP(A360, Form!$C$1:$V$39, Fixtures!C360+1, FALSE)</f>
        <v>0.73684210526315785</v>
      </c>
      <c r="F360" s="46">
        <f ca="1">HLOOKUP(B360, Form!$C$1:$V$39, Fixtures!C360+1, FALSE)</f>
        <v>0.55263157894736847</v>
      </c>
      <c r="G360" s="46">
        <f t="shared" ca="1" si="146"/>
        <v>1.333333333333333</v>
      </c>
      <c r="H360" s="46">
        <f t="shared" ca="1" si="147"/>
        <v>0.75000000000000011</v>
      </c>
      <c r="I360" s="46">
        <f t="shared" ca="1" si="148"/>
        <v>0.62642448479487856</v>
      </c>
      <c r="J360" s="46">
        <f t="shared" ca="1" si="149"/>
        <v>1.9826809860065826</v>
      </c>
      <c r="K360" s="16">
        <f t="shared" ca="1" si="150"/>
        <v>4.4089046460787378</v>
      </c>
      <c r="L360" s="16">
        <f t="shared" ca="1" si="151"/>
        <v>0.61484563799229697</v>
      </c>
      <c r="M360" s="16">
        <f t="shared" ca="1" si="152"/>
        <v>0.33526884192159906</v>
      </c>
      <c r="N360" s="16">
        <f t="shared" ca="1" si="153"/>
        <v>0.18488031596655419</v>
      </c>
      <c r="O360" s="16"/>
      <c r="P360" s="46">
        <f t="shared" ca="1" si="154"/>
        <v>0.54171670233548719</v>
      </c>
      <c r="Q360" s="46">
        <f t="shared" ca="1" si="155"/>
        <v>0.83710910689847084</v>
      </c>
      <c r="R360" s="46">
        <f t="shared" ca="1" si="156"/>
        <v>0.99999999999999989</v>
      </c>
      <c r="T360" s="47">
        <f t="shared" ca="1" si="160"/>
        <v>0.9638711078121559</v>
      </c>
      <c r="U360" s="47"/>
      <c r="V360" s="16" t="str">
        <f t="shared" ca="1" si="157"/>
        <v>West Bromwich Albion</v>
      </c>
      <c r="W360" s="16">
        <f t="shared" ca="1" si="158"/>
        <v>0</v>
      </c>
      <c r="X360" s="16">
        <f t="shared" ca="1" si="159"/>
        <v>3</v>
      </c>
    </row>
    <row r="361" spans="1:24" x14ac:dyDescent="0.25">
      <c r="A361" s="16" t="s">
        <v>3</v>
      </c>
      <c r="B361" s="16" t="s">
        <v>18</v>
      </c>
      <c r="C361" s="16">
        <f>COUNTIF(A$2:A361, A361)+COUNTIF(B$2:B361, A361)</f>
        <v>36</v>
      </c>
      <c r="D361" s="16">
        <f>COUNTIF(B$2:B361, B361)+COUNTIF(A$2:A361, B361)</f>
        <v>36</v>
      </c>
      <c r="E361" s="46">
        <f ca="1">HLOOKUP(A361, Form!$C$1:$V$39, Fixtures!C361+1, FALSE)</f>
        <v>1.7105263157894737</v>
      </c>
      <c r="F361" s="46">
        <f ca="1">HLOOKUP(B361, Form!$C$1:$V$39, Fixtures!C361+1, FALSE)</f>
        <v>1.9473684210526316</v>
      </c>
      <c r="G361" s="46">
        <f t="shared" ca="1" si="146"/>
        <v>0.8783783783783784</v>
      </c>
      <c r="H361" s="46">
        <f t="shared" ca="1" si="147"/>
        <v>1.1384615384615384</v>
      </c>
      <c r="I361" s="46">
        <f t="shared" ca="1" si="148"/>
        <v>1.4000745317592789</v>
      </c>
      <c r="J361" s="46">
        <f t="shared" ca="1" si="149"/>
        <v>1.8949242434272879</v>
      </c>
      <c r="K361" s="16">
        <f t="shared" ca="1" si="150"/>
        <v>1.9825463992219483</v>
      </c>
      <c r="L361" s="16">
        <f t="shared" ca="1" si="151"/>
        <v>0.4166537275269489</v>
      </c>
      <c r="M361" s="16">
        <f t="shared" ca="1" si="152"/>
        <v>0.34543218264534087</v>
      </c>
      <c r="N361" s="16">
        <f t="shared" ca="1" si="153"/>
        <v>0.3352839708582131</v>
      </c>
      <c r="O361" s="16"/>
      <c r="P361" s="46">
        <f t="shared" ca="1" si="154"/>
        <v>0.37968394679803269</v>
      </c>
      <c r="Q361" s="46">
        <f t="shared" ca="1" si="155"/>
        <v>0.69446585271380035</v>
      </c>
      <c r="R361" s="46">
        <f t="shared" ca="1" si="156"/>
        <v>1</v>
      </c>
      <c r="T361" s="47">
        <f t="shared" ca="1" si="160"/>
        <v>0.42583648754318459</v>
      </c>
      <c r="U361" s="47"/>
      <c r="V361" s="16" t="str">
        <f t="shared" ca="1" si="157"/>
        <v>Draw</v>
      </c>
      <c r="W361" s="16">
        <f t="shared" ca="1" si="158"/>
        <v>1</v>
      </c>
      <c r="X361" s="16">
        <f t="shared" ca="1" si="159"/>
        <v>1</v>
      </c>
    </row>
    <row r="362" spans="1:24" x14ac:dyDescent="0.25">
      <c r="A362" s="16" t="s">
        <v>9</v>
      </c>
      <c r="B362" s="16" t="s">
        <v>3</v>
      </c>
      <c r="C362" s="16">
        <f>COUNTIF(A$2:A362, A362)+COUNTIF(B$2:B362, A362)</f>
        <v>37</v>
      </c>
      <c r="D362" s="16">
        <f>COUNTIF(B$2:B362, B362)+COUNTIF(A$2:A362, B362)</f>
        <v>37</v>
      </c>
      <c r="E362" s="46">
        <f ca="1">HLOOKUP(A362, Form!$C$1:$V$39, Fixtures!C362+1, FALSE)</f>
        <v>1.0936842105263158</v>
      </c>
      <c r="F362" s="46">
        <f ca="1">HLOOKUP(B362, Form!$C$1:$V$39, Fixtures!C362+1, FALSE)</f>
        <v>1.736842105263158</v>
      </c>
      <c r="G362" s="46">
        <f t="shared" ca="1" si="146"/>
        <v>0.62969696969696964</v>
      </c>
      <c r="H362" s="46">
        <f t="shared" ca="1" si="147"/>
        <v>1.588065447545717</v>
      </c>
      <c r="I362" s="46">
        <f t="shared" ca="1" si="148"/>
        <v>2.6588820386247027</v>
      </c>
      <c r="J362" s="46">
        <f t="shared" ca="1" si="149"/>
        <v>1.383817442522695</v>
      </c>
      <c r="K362" s="16">
        <f t="shared" ca="1" si="150"/>
        <v>1.0481176778712524</v>
      </c>
      <c r="L362" s="16">
        <f t="shared" ca="1" si="151"/>
        <v>0.27330752657330243</v>
      </c>
      <c r="M362" s="16">
        <f t="shared" ca="1" si="152"/>
        <v>0.41949521056517713</v>
      </c>
      <c r="N362" s="16">
        <f t="shared" ca="1" si="153"/>
        <v>0.48825319502118053</v>
      </c>
      <c r="O362" s="16"/>
      <c r="P362" s="46">
        <f t="shared" ca="1" si="154"/>
        <v>0.23140946938350043</v>
      </c>
      <c r="Q362" s="46">
        <f t="shared" ca="1" si="155"/>
        <v>0.58659604365360707</v>
      </c>
      <c r="R362" s="46">
        <f t="shared" ca="1" si="156"/>
        <v>1</v>
      </c>
      <c r="T362" s="47">
        <f t="shared" ca="1" si="160"/>
        <v>0.92884463334881795</v>
      </c>
      <c r="U362" s="47"/>
      <c r="V362" s="16" t="str">
        <f t="shared" ca="1" si="157"/>
        <v>Stoke City</v>
      </c>
      <c r="W362" s="16">
        <f t="shared" ca="1" si="158"/>
        <v>0</v>
      </c>
      <c r="X362" s="16">
        <f t="shared" ca="1" si="159"/>
        <v>3</v>
      </c>
    </row>
    <row r="363" spans="1:24" x14ac:dyDescent="0.25">
      <c r="A363" s="16" t="s">
        <v>7</v>
      </c>
      <c r="B363" s="16" t="s">
        <v>12</v>
      </c>
      <c r="C363" s="16">
        <f>COUNTIF(A$2:A363, A363)+COUNTIF(B$2:B363, A363)</f>
        <v>37</v>
      </c>
      <c r="D363" s="16">
        <f>COUNTIF(B$2:B363, B363)+COUNTIF(A$2:A363, B363)</f>
        <v>37</v>
      </c>
      <c r="E363" s="46">
        <f ca="1">HLOOKUP(A363, Form!$C$1:$V$39, Fixtures!C363+1, FALSE)</f>
        <v>1.9736842105263157</v>
      </c>
      <c r="F363" s="46">
        <f ca="1">HLOOKUP(B363, Form!$C$1:$V$39, Fixtures!C363+1, FALSE)</f>
        <v>1.8947368421052631</v>
      </c>
      <c r="G363" s="46">
        <f t="shared" ca="1" si="146"/>
        <v>1.0416666666666667</v>
      </c>
      <c r="H363" s="46">
        <f t="shared" ca="1" si="147"/>
        <v>0.96</v>
      </c>
      <c r="I363" s="46">
        <f t="shared" ca="1" si="148"/>
        <v>1.0080041868070919</v>
      </c>
      <c r="J363" s="46">
        <f t="shared" ca="1" si="149"/>
        <v>2.1398371462342158</v>
      </c>
      <c r="K363" s="16">
        <f t="shared" ca="1" si="150"/>
        <v>2.7480435710793767</v>
      </c>
      <c r="L363" s="16">
        <f t="shared" ca="1" si="151"/>
        <v>0.49800692975152122</v>
      </c>
      <c r="M363" s="16">
        <f t="shared" ca="1" si="152"/>
        <v>0.31848785571549676</v>
      </c>
      <c r="N363" s="16">
        <f t="shared" ca="1" si="153"/>
        <v>0.26680586312181426</v>
      </c>
      <c r="O363" s="16"/>
      <c r="P363" s="46">
        <f t="shared" ca="1" si="154"/>
        <v>0.45971257415958611</v>
      </c>
      <c r="Q363" s="46">
        <f t="shared" ca="1" si="155"/>
        <v>0.75371023411702898</v>
      </c>
      <c r="R363" s="46">
        <f t="shared" ca="1" si="156"/>
        <v>1</v>
      </c>
      <c r="T363" s="47">
        <f t="shared" ca="1" si="160"/>
        <v>0.68816931748239474</v>
      </c>
      <c r="U363" s="47"/>
      <c r="V363" s="16" t="str">
        <f t="shared" ca="1" si="157"/>
        <v>Draw</v>
      </c>
      <c r="W363" s="16">
        <f t="shared" ca="1" si="158"/>
        <v>1</v>
      </c>
      <c r="X363" s="16">
        <f t="shared" ca="1" si="159"/>
        <v>1</v>
      </c>
    </row>
    <row r="364" spans="1:24" x14ac:dyDescent="0.25">
      <c r="A364" s="16" t="s">
        <v>0</v>
      </c>
      <c r="B364" s="16" t="s">
        <v>6</v>
      </c>
      <c r="C364" s="16">
        <f>COUNTIF(A$2:A364, A364)+COUNTIF(B$2:B364, A364)</f>
        <v>37</v>
      </c>
      <c r="D364" s="16">
        <f>COUNTIF(B$2:B364, B364)+COUNTIF(A$2:A364, B364)</f>
        <v>37</v>
      </c>
      <c r="E364" s="46">
        <f ca="1">HLOOKUP(A364, Form!$C$1:$V$39, Fixtures!C364+1, FALSE)</f>
        <v>1.7894736842105263</v>
      </c>
      <c r="F364" s="46">
        <f ca="1">HLOOKUP(B364, Form!$C$1:$V$39, Fixtures!C364+1, FALSE)</f>
        <v>1.5263157894736843</v>
      </c>
      <c r="G364" s="46">
        <f t="shared" ca="1" si="146"/>
        <v>1.1724137931034482</v>
      </c>
      <c r="H364" s="46">
        <f t="shared" ca="1" si="147"/>
        <v>0.85294117647058831</v>
      </c>
      <c r="I364" s="46">
        <f t="shared" ca="1" si="148"/>
        <v>0.80261401452759273</v>
      </c>
      <c r="J364" s="46">
        <f t="shared" ca="1" si="149"/>
        <v>2.0630649810353883</v>
      </c>
      <c r="K364" s="16">
        <f t="shared" ca="1" si="150"/>
        <v>3.4463786066218565</v>
      </c>
      <c r="L364" s="16">
        <f t="shared" ca="1" si="151"/>
        <v>0.55474993090080238</v>
      </c>
      <c r="M364" s="16">
        <f t="shared" ca="1" si="152"/>
        <v>0.32647038381209148</v>
      </c>
      <c r="N364" s="16">
        <f t="shared" ca="1" si="153"/>
        <v>0.22490212563337061</v>
      </c>
      <c r="O364" s="16"/>
      <c r="P364" s="46">
        <f t="shared" ca="1" si="154"/>
        <v>0.50152669421220819</v>
      </c>
      <c r="Q364" s="46">
        <f t="shared" ca="1" si="155"/>
        <v>0.79667519848619439</v>
      </c>
      <c r="R364" s="46">
        <f t="shared" ca="1" si="156"/>
        <v>1</v>
      </c>
      <c r="T364" s="47">
        <f t="shared" ca="1" si="160"/>
        <v>0.49572531446945756</v>
      </c>
      <c r="U364" s="47"/>
      <c r="V364" s="16" t="str">
        <f t="shared" ca="1" si="157"/>
        <v>Manchester United</v>
      </c>
      <c r="W364" s="16">
        <f t="shared" ca="1" si="158"/>
        <v>3</v>
      </c>
      <c r="X364" s="16">
        <f t="shared" ca="1" si="159"/>
        <v>0</v>
      </c>
    </row>
    <row r="365" spans="1:24" x14ac:dyDescent="0.25">
      <c r="A365" s="16" t="s">
        <v>2</v>
      </c>
      <c r="B365" s="16" t="s">
        <v>8</v>
      </c>
      <c r="C365" s="16">
        <f>COUNTIF(A$2:A365, A365)+COUNTIF(B$2:B365, A365)</f>
        <v>37</v>
      </c>
      <c r="D365" s="16">
        <f>COUNTIF(B$2:B365, B365)+COUNTIF(A$2:A365, B365)</f>
        <v>37</v>
      </c>
      <c r="E365" s="46">
        <f ca="1">HLOOKUP(A365, Form!$C$1:$V$39, Fixtures!C365+1, FALSE)</f>
        <v>0.64631578947368429</v>
      </c>
      <c r="F365" s="46">
        <f ca="1">HLOOKUP(B365, Form!$C$1:$V$39, Fixtures!C365+1, FALSE)</f>
        <v>0.73684210526315785</v>
      </c>
      <c r="G365" s="46">
        <f t="shared" ca="1" si="146"/>
        <v>0.87714285714285734</v>
      </c>
      <c r="H365" s="46">
        <f t="shared" ca="1" si="147"/>
        <v>1.1400651465798044</v>
      </c>
      <c r="I365" s="46">
        <f t="shared" ca="1" si="148"/>
        <v>1.403877267888304</v>
      </c>
      <c r="J365" s="46">
        <f t="shared" ca="1" si="149"/>
        <v>1.8924069525710592</v>
      </c>
      <c r="K365" s="16">
        <f t="shared" ca="1" si="150"/>
        <v>1.9772095966230714</v>
      </c>
      <c r="L365" s="16">
        <f t="shared" ca="1" si="151"/>
        <v>0.41599461559801437</v>
      </c>
      <c r="M365" s="16">
        <f t="shared" ca="1" si="152"/>
        <v>0.34573281574748688</v>
      </c>
      <c r="N365" s="16">
        <f t="shared" ca="1" si="153"/>
        <v>0.33588498476367257</v>
      </c>
      <c r="O365" s="16"/>
      <c r="P365" s="46">
        <f t="shared" ca="1" si="154"/>
        <v>0.37899955347866393</v>
      </c>
      <c r="Q365" s="46">
        <f t="shared" ca="1" si="155"/>
        <v>0.69398580060316672</v>
      </c>
      <c r="R365" s="46">
        <f t="shared" ca="1" si="156"/>
        <v>1</v>
      </c>
      <c r="T365" s="47">
        <f t="shared" ca="1" si="160"/>
        <v>6.8533188163521275E-2</v>
      </c>
      <c r="U365" s="47"/>
      <c r="V365" s="16" t="str">
        <f t="shared" ca="1" si="157"/>
        <v>QPR</v>
      </c>
      <c r="W365" s="16">
        <f t="shared" ca="1" si="158"/>
        <v>3</v>
      </c>
      <c r="X365" s="16">
        <f t="shared" ca="1" si="159"/>
        <v>0</v>
      </c>
    </row>
    <row r="366" spans="1:24" x14ac:dyDescent="0.25">
      <c r="A366" s="16" t="s">
        <v>13</v>
      </c>
      <c r="B366" s="16" t="s">
        <v>10</v>
      </c>
      <c r="C366" s="16">
        <f>COUNTIF(A$2:A366, A366)+COUNTIF(B$2:B366, A366)</f>
        <v>37</v>
      </c>
      <c r="D366" s="16">
        <f>COUNTIF(B$2:B366, B366)+COUNTIF(A$2:A366, B366)</f>
        <v>37</v>
      </c>
      <c r="E366" s="46">
        <f ca="1">HLOOKUP(A366, Form!$C$1:$V$39, Fixtures!C366+1, FALSE)</f>
        <v>1.6578947368421053</v>
      </c>
      <c r="F366" s="46">
        <f ca="1">HLOOKUP(B366, Form!$C$1:$V$39, Fixtures!C366+1, FALSE)</f>
        <v>0.94736842105263153</v>
      </c>
      <c r="G366" s="46">
        <f t="shared" ca="1" si="146"/>
        <v>1.7500000000000002</v>
      </c>
      <c r="H366" s="46">
        <f t="shared" ca="1" si="147"/>
        <v>0.5714285714285714</v>
      </c>
      <c r="I366" s="46">
        <f t="shared" ca="1" si="148"/>
        <v>0.37092947948547605</v>
      </c>
      <c r="J366" s="46">
        <f t="shared" ca="1" si="149"/>
        <v>1.822888706304405</v>
      </c>
      <c r="K366" s="16">
        <f t="shared" ca="1" si="150"/>
        <v>7.4214862784157996</v>
      </c>
      <c r="L366" s="16">
        <f t="shared" ca="1" si="151"/>
        <v>0.7294321224862057</v>
      </c>
      <c r="M366" s="16">
        <f t="shared" ca="1" si="152"/>
        <v>0.35424705117374378</v>
      </c>
      <c r="N366" s="16">
        <f t="shared" ca="1" si="153"/>
        <v>0.1187438852169114</v>
      </c>
      <c r="O366" s="16"/>
      <c r="P366" s="46">
        <f t="shared" ca="1" si="154"/>
        <v>0.60663517478410744</v>
      </c>
      <c r="Q366" s="46">
        <f t="shared" ca="1" si="155"/>
        <v>0.90124616761106879</v>
      </c>
      <c r="R366" s="46">
        <f t="shared" ca="1" si="156"/>
        <v>0.99999999999999989</v>
      </c>
      <c r="T366" s="47">
        <f t="shared" ca="1" si="160"/>
        <v>0.16294855900713734</v>
      </c>
      <c r="U366" s="47"/>
      <c r="V366" s="16" t="str">
        <f t="shared" ca="1" si="157"/>
        <v>Southampton</v>
      </c>
      <c r="W366" s="16">
        <f t="shared" ca="1" si="158"/>
        <v>3</v>
      </c>
      <c r="X366" s="16">
        <f t="shared" ca="1" si="159"/>
        <v>0</v>
      </c>
    </row>
    <row r="367" spans="1:24" x14ac:dyDescent="0.25">
      <c r="A367" s="16" t="s">
        <v>17</v>
      </c>
      <c r="B367" s="16" t="s">
        <v>1</v>
      </c>
      <c r="C367" s="16">
        <f>COUNTIF(A$2:A367, A367)+COUNTIF(B$2:B367, A367)</f>
        <v>37</v>
      </c>
      <c r="D367" s="16">
        <f>COUNTIF(B$2:B367, B367)+COUNTIF(A$2:A367, B367)</f>
        <v>37</v>
      </c>
      <c r="E367" s="46">
        <f ca="1">HLOOKUP(A367, Form!$C$1:$V$39, Fixtures!C367+1, FALSE)</f>
        <v>1.0789473684210527</v>
      </c>
      <c r="F367" s="46">
        <f ca="1">HLOOKUP(B367, Form!$C$1:$V$39, Fixtures!C367+1, FALSE)</f>
        <v>0.56157894736842107</v>
      </c>
      <c r="G367" s="46">
        <f t="shared" ca="1" si="146"/>
        <v>1.9212746016869728</v>
      </c>
      <c r="H367" s="46">
        <f t="shared" ca="1" si="147"/>
        <v>0.5204878048780488</v>
      </c>
      <c r="I367" s="46">
        <f t="shared" ca="1" si="148"/>
        <v>0.30984808466591618</v>
      </c>
      <c r="J367" s="46">
        <f t="shared" ca="1" si="149"/>
        <v>1.7710457244751792</v>
      </c>
      <c r="K367" s="16">
        <f t="shared" ca="1" si="150"/>
        <v>8.8745595164376692</v>
      </c>
      <c r="L367" s="16">
        <f t="shared" ca="1" si="151"/>
        <v>0.76344731248361175</v>
      </c>
      <c r="M367" s="16">
        <f t="shared" ca="1" si="152"/>
        <v>0.360874593720172</v>
      </c>
      <c r="N367" s="16">
        <f t="shared" ca="1" si="153"/>
        <v>0.10127034004254586</v>
      </c>
      <c r="O367" s="16"/>
      <c r="P367" s="46">
        <f t="shared" ca="1" si="154"/>
        <v>0.6229211345142337</v>
      </c>
      <c r="Q367" s="46">
        <f t="shared" ca="1" si="155"/>
        <v>0.91737028334447235</v>
      </c>
      <c r="R367" s="46">
        <f t="shared" ca="1" si="156"/>
        <v>1</v>
      </c>
      <c r="T367" s="47">
        <f t="shared" ca="1" si="160"/>
        <v>0.22477777742886385</v>
      </c>
      <c r="U367" s="47"/>
      <c r="V367" s="16" t="str">
        <f t="shared" ca="1" si="157"/>
        <v>Sunderland</v>
      </c>
      <c r="W367" s="16">
        <f t="shared" ca="1" si="158"/>
        <v>3</v>
      </c>
      <c r="X367" s="16">
        <f t="shared" ca="1" si="159"/>
        <v>0</v>
      </c>
    </row>
    <row r="368" spans="1:24" x14ac:dyDescent="0.25">
      <c r="A368" s="16" t="s">
        <v>14</v>
      </c>
      <c r="B368" s="16" t="s">
        <v>19</v>
      </c>
      <c r="C368" s="16">
        <f>COUNTIF(A$2:A368, A368)+COUNTIF(B$2:B368, A368)</f>
        <v>37</v>
      </c>
      <c r="D368" s="16">
        <f>COUNTIF(B$2:B368, B368)+COUNTIF(A$2:A368, B368)</f>
        <v>37</v>
      </c>
      <c r="E368" s="46">
        <f ca="1">HLOOKUP(A368, Form!$C$1:$V$39, Fixtures!C368+1, FALSE)</f>
        <v>1.3157894736842106</v>
      </c>
      <c r="F368" s="46">
        <f ca="1">HLOOKUP(B368, Form!$C$1:$V$39, Fixtures!C368+1, FALSE)</f>
        <v>1.9210526315789473</v>
      </c>
      <c r="G368" s="46">
        <f t="shared" ca="1" si="146"/>
        <v>0.68493150684931514</v>
      </c>
      <c r="H368" s="46">
        <f t="shared" ca="1" si="147"/>
        <v>1.46</v>
      </c>
      <c r="I368" s="46">
        <f t="shared" ca="1" si="148"/>
        <v>2.2611721251688022</v>
      </c>
      <c r="J368" s="46">
        <f t="shared" ca="1" si="149"/>
        <v>1.4981802831567246</v>
      </c>
      <c r="K368" s="16">
        <f t="shared" ca="1" si="150"/>
        <v>1.2312246640658875</v>
      </c>
      <c r="L368" s="16">
        <f t="shared" ca="1" si="151"/>
        <v>0.30663821522399365</v>
      </c>
      <c r="M368" s="16">
        <f t="shared" ca="1" si="152"/>
        <v>0.40029136677693672</v>
      </c>
      <c r="N368" s="16">
        <f t="shared" ca="1" si="153"/>
        <v>0.44818436086025182</v>
      </c>
      <c r="O368" s="16"/>
      <c r="P368" s="46">
        <f t="shared" ca="1" si="154"/>
        <v>0.26546144397189086</v>
      </c>
      <c r="Q368" s="46">
        <f t="shared" ca="1" si="155"/>
        <v>0.61199986925089589</v>
      </c>
      <c r="R368" s="46">
        <f t="shared" ca="1" si="156"/>
        <v>1</v>
      </c>
      <c r="T368" s="47">
        <f t="shared" ca="1" si="160"/>
        <v>0.93459286551390264</v>
      </c>
      <c r="U368" s="47"/>
      <c r="V368" s="16" t="str">
        <f t="shared" ca="1" si="157"/>
        <v>Manchester City</v>
      </c>
      <c r="W368" s="16">
        <f t="shared" ca="1" si="158"/>
        <v>0</v>
      </c>
      <c r="X368" s="16">
        <f t="shared" ca="1" si="159"/>
        <v>3</v>
      </c>
    </row>
    <row r="369" spans="1:24" x14ac:dyDescent="0.25">
      <c r="A369" s="16" t="s">
        <v>18</v>
      </c>
      <c r="B369" s="16" t="s">
        <v>16</v>
      </c>
      <c r="C369" s="16">
        <f>COUNTIF(A$2:A369, A369)+COUNTIF(B$2:B369, A369)</f>
        <v>37</v>
      </c>
      <c r="D369" s="16">
        <f>COUNTIF(B$2:B369, B369)+COUNTIF(A$2:A369, B369)</f>
        <v>37</v>
      </c>
      <c r="E369" s="46">
        <f ca="1">HLOOKUP(A369, Form!$C$1:$V$39, Fixtures!C369+1, FALSE)</f>
        <v>1.8947368421052631</v>
      </c>
      <c r="F369" s="46">
        <f ca="1">HLOOKUP(B369, Form!$C$1:$V$39, Fixtures!C369+1, FALSE)</f>
        <v>1</v>
      </c>
      <c r="G369" s="46">
        <f t="shared" ca="1" si="146"/>
        <v>1.8947368421052631</v>
      </c>
      <c r="H369" s="46">
        <f t="shared" ca="1" si="147"/>
        <v>0.52777777777777779</v>
      </c>
      <c r="I369" s="46">
        <f t="shared" ca="1" si="148"/>
        <v>0.31826504296782171</v>
      </c>
      <c r="J369" s="46">
        <f t="shared" ca="1" si="149"/>
        <v>1.7786737727894759</v>
      </c>
      <c r="K369" s="16">
        <f t="shared" ca="1" si="150"/>
        <v>8.6413017098326232</v>
      </c>
      <c r="L369" s="16">
        <f t="shared" ca="1" si="151"/>
        <v>0.75857279636930308</v>
      </c>
      <c r="M369" s="16">
        <f t="shared" ca="1" si="152"/>
        <v>0.35988391649017237</v>
      </c>
      <c r="N369" s="16">
        <f t="shared" ca="1" si="153"/>
        <v>0.10372043424179497</v>
      </c>
      <c r="O369" s="16"/>
      <c r="P369" s="46">
        <f t="shared" ca="1" si="154"/>
        <v>0.620673359969516</v>
      </c>
      <c r="Q369" s="46">
        <f t="shared" ca="1" si="155"/>
        <v>0.91513469672723247</v>
      </c>
      <c r="R369" s="46">
        <f t="shared" ca="1" si="156"/>
        <v>0.99999999999999989</v>
      </c>
      <c r="T369" s="47">
        <f t="shared" ca="1" si="160"/>
        <v>0.36857263107160987</v>
      </c>
      <c r="U369" s="47"/>
      <c r="V369" s="16" t="str">
        <f t="shared" ca="1" si="157"/>
        <v>Tottenham Hotspur</v>
      </c>
      <c r="W369" s="16">
        <f t="shared" ca="1" si="158"/>
        <v>3</v>
      </c>
      <c r="X369" s="16">
        <f t="shared" ca="1" si="159"/>
        <v>0</v>
      </c>
    </row>
    <row r="370" spans="1:24" x14ac:dyDescent="0.25">
      <c r="A370" s="16" t="s">
        <v>4</v>
      </c>
      <c r="B370" s="16" t="s">
        <v>11</v>
      </c>
      <c r="C370" s="16">
        <f>COUNTIF(A$2:A370, A370)+COUNTIF(B$2:B370, A370)</f>
        <v>37</v>
      </c>
      <c r="D370" s="16">
        <f>COUNTIF(B$2:B370, B370)+COUNTIF(A$2:A370, B370)</f>
        <v>37</v>
      </c>
      <c r="E370" s="46">
        <f ca="1">HLOOKUP(A370, Form!$C$1:$V$39, Fixtures!C370+1, FALSE)</f>
        <v>0.63157894736842102</v>
      </c>
      <c r="F370" s="46">
        <f ca="1">HLOOKUP(B370, Form!$C$1:$V$39, Fixtures!C370+1, FALSE)</f>
        <v>1.5</v>
      </c>
      <c r="G370" s="46">
        <f t="shared" ca="1" si="146"/>
        <v>0.42105263157894735</v>
      </c>
      <c r="H370" s="46">
        <f t="shared" ca="1" si="147"/>
        <v>2.375</v>
      </c>
      <c r="I370" s="46">
        <f t="shared" ca="1" si="148"/>
        <v>5.7747003562393555</v>
      </c>
      <c r="J370" s="46">
        <f t="shared" ca="1" si="149"/>
        <v>0.94624194863218403</v>
      </c>
      <c r="K370" s="16">
        <f t="shared" ca="1" si="150"/>
        <v>0.48492793704407039</v>
      </c>
      <c r="L370" s="16">
        <f t="shared" ca="1" si="151"/>
        <v>0.14760800440111291</v>
      </c>
      <c r="M370" s="16">
        <f t="shared" ca="1" si="152"/>
        <v>0.51381073185828641</v>
      </c>
      <c r="N370" s="16">
        <f t="shared" ca="1" si="153"/>
        <v>0.67343335326468534</v>
      </c>
      <c r="O370" s="16"/>
      <c r="P370" s="46">
        <f t="shared" ca="1" si="154"/>
        <v>0.11058004520466357</v>
      </c>
      <c r="Q370" s="46">
        <f t="shared" ca="1" si="155"/>
        <v>0.49549964482972431</v>
      </c>
      <c r="R370" s="46">
        <f t="shared" ca="1" si="156"/>
        <v>1</v>
      </c>
      <c r="T370" s="47">
        <f t="shared" ca="1" si="160"/>
        <v>0.74683880949645631</v>
      </c>
      <c r="U370" s="47"/>
      <c r="V370" s="16" t="str">
        <f t="shared" ca="1" si="157"/>
        <v>Chelsea</v>
      </c>
      <c r="W370" s="16">
        <f t="shared" ca="1" si="158"/>
        <v>0</v>
      </c>
      <c r="X370" s="16">
        <f t="shared" ca="1" si="159"/>
        <v>3</v>
      </c>
    </row>
    <row r="371" spans="1:24" x14ac:dyDescent="0.25">
      <c r="A371" s="16" t="s">
        <v>5</v>
      </c>
      <c r="B371" s="16" t="s">
        <v>15</v>
      </c>
      <c r="C371" s="16">
        <f>COUNTIF(A$2:A371, A371)+COUNTIF(B$2:B371, A371)</f>
        <v>37</v>
      </c>
      <c r="D371" s="16">
        <f>COUNTIF(B$2:B371, B371)+COUNTIF(A$2:A371, B371)</f>
        <v>37</v>
      </c>
      <c r="E371" s="46">
        <f ca="1">HLOOKUP(A371, Form!$C$1:$V$39, Fixtures!C371+1, FALSE)</f>
        <v>1.2105263157894737</v>
      </c>
      <c r="F371" s="46">
        <f ca="1">HLOOKUP(B371, Form!$C$1:$V$39, Fixtures!C371+1, FALSE)</f>
        <v>1.8421052631578947</v>
      </c>
      <c r="G371" s="46">
        <f t="shared" ca="1" si="146"/>
        <v>0.65714285714285714</v>
      </c>
      <c r="H371" s="46">
        <f t="shared" ca="1" si="147"/>
        <v>1.5217391304347825</v>
      </c>
      <c r="I371" s="46">
        <f t="shared" ca="1" si="148"/>
        <v>2.4490364636385249</v>
      </c>
      <c r="J371" s="46">
        <f t="shared" ca="1" si="149"/>
        <v>1.4407108321629951</v>
      </c>
      <c r="K371" s="16">
        <f t="shared" ca="1" si="150"/>
        <v>1.1373431770858597</v>
      </c>
      <c r="L371" s="16">
        <f t="shared" ca="1" si="151"/>
        <v>0.28993604751428476</v>
      </c>
      <c r="M371" s="16">
        <f t="shared" ca="1" si="152"/>
        <v>0.40971670499523483</v>
      </c>
      <c r="N371" s="16">
        <f t="shared" ca="1" si="153"/>
        <v>0.46787058377936319</v>
      </c>
      <c r="O371" s="16"/>
      <c r="P371" s="46">
        <f t="shared" ca="1" si="154"/>
        <v>0.24833426322413593</v>
      </c>
      <c r="Q371" s="46">
        <f t="shared" ca="1" si="155"/>
        <v>0.59926232800917911</v>
      </c>
      <c r="R371" s="46">
        <f t="shared" ca="1" si="156"/>
        <v>1</v>
      </c>
      <c r="T371" s="47">
        <f t="shared" ca="1" si="160"/>
        <v>2.0611706025732368E-2</v>
      </c>
      <c r="U371" s="47"/>
      <c r="V371" s="16" t="str">
        <f t="shared" ca="1" si="157"/>
        <v>West Ham United</v>
      </c>
      <c r="W371" s="16">
        <f t="shared" ca="1" si="158"/>
        <v>3</v>
      </c>
      <c r="X371" s="16">
        <f t="shared" ca="1" si="159"/>
        <v>0</v>
      </c>
    </row>
    <row r="372" spans="1:24" x14ac:dyDescent="0.25">
      <c r="A372" s="16" t="s">
        <v>6</v>
      </c>
      <c r="B372" s="16" t="s">
        <v>4</v>
      </c>
      <c r="C372" s="16">
        <f>COUNTIF(A$2:A372, A372)+COUNTIF(B$2:B372, A372)</f>
        <v>38</v>
      </c>
      <c r="D372" s="16">
        <f>COUNTIF(B$2:B372, B372)+COUNTIF(A$2:A372, B372)</f>
        <v>38</v>
      </c>
      <c r="E372" s="46">
        <f ca="1">HLOOKUP(A372, Form!$C$1:$V$39, Fixtures!C372+1, FALSE)</f>
        <v>1.4473684210526316</v>
      </c>
      <c r="F372" s="46">
        <f ca="1">HLOOKUP(B372, Form!$C$1:$V$39, Fixtures!C372+1, FALSE)</f>
        <v>0.63157894736842102</v>
      </c>
      <c r="G372" s="46">
        <f t="shared" ca="1" si="146"/>
        <v>2.291666666666667</v>
      </c>
      <c r="H372" s="46">
        <f t="shared" ca="1" si="147"/>
        <v>0.43636363636363634</v>
      </c>
      <c r="I372" s="46">
        <f t="shared" ca="1" si="148"/>
        <v>0.22060422716883241</v>
      </c>
      <c r="J372" s="46">
        <f t="shared" ca="1" si="149"/>
        <v>1.6771508010331173</v>
      </c>
      <c r="K372" s="16">
        <f t="shared" ca="1" si="150"/>
        <v>12.438357873902156</v>
      </c>
      <c r="L372" s="16">
        <f t="shared" ca="1" si="151"/>
        <v>0.81926637458849405</v>
      </c>
      <c r="M372" s="16">
        <f t="shared" ca="1" si="152"/>
        <v>0.37353144231326013</v>
      </c>
      <c r="N372" s="16">
        <f t="shared" ca="1" si="153"/>
        <v>7.4413853938362598E-2</v>
      </c>
      <c r="O372" s="16"/>
      <c r="P372" s="46">
        <f t="shared" ca="1" si="154"/>
        <v>0.64651107107098327</v>
      </c>
      <c r="Q372" s="46">
        <f t="shared" ca="1" si="155"/>
        <v>0.94127748690238255</v>
      </c>
      <c r="R372" s="46">
        <f t="shared" ca="1" si="156"/>
        <v>1.0000000000000002</v>
      </c>
      <c r="T372" s="47">
        <f t="shared" ca="1" si="160"/>
        <v>0.42154829834590091</v>
      </c>
      <c r="U372" s="47"/>
      <c r="V372" s="16" t="str">
        <f t="shared" ca="1" si="157"/>
        <v>Arsenal</v>
      </c>
      <c r="W372" s="16">
        <f t="shared" ca="1" si="158"/>
        <v>3</v>
      </c>
      <c r="X372" s="16">
        <f t="shared" ca="1" si="159"/>
        <v>0</v>
      </c>
    </row>
    <row r="373" spans="1:24" x14ac:dyDescent="0.25">
      <c r="A373" s="16" t="s">
        <v>10</v>
      </c>
      <c r="B373" s="16" t="s">
        <v>9</v>
      </c>
      <c r="C373" s="16">
        <f>COUNTIF(A$2:A373, A373)+COUNTIF(B$2:B373, A373)</f>
        <v>38</v>
      </c>
      <c r="D373" s="16">
        <f>COUNTIF(B$2:B373, B373)+COUNTIF(A$2:A373, B373)</f>
        <v>38</v>
      </c>
      <c r="E373" s="46">
        <f ca="1">HLOOKUP(A373, Form!$C$1:$V$39, Fixtures!C373+1, FALSE)</f>
        <v>0.94736842105263153</v>
      </c>
      <c r="F373" s="46">
        <f ca="1">HLOOKUP(B373, Form!$C$1:$V$39, Fixtures!C373+1, FALSE)</f>
        <v>1.0628947368421053</v>
      </c>
      <c r="G373" s="46">
        <f t="shared" ref="G373:G381" ca="1" si="161">E373/F373</f>
        <v>0.8913097301312205</v>
      </c>
      <c r="H373" s="46">
        <f t="shared" ref="H373:H381" ca="1" si="162">F373/E373</f>
        <v>1.1219444444444446</v>
      </c>
      <c r="I373" s="46">
        <f t="shared" ref="I373:I381" ca="1" si="163">1.0905*(G373^(-1.927))</f>
        <v>1.361195378736096</v>
      </c>
      <c r="J373" s="46">
        <f t="shared" ref="J373:J381" ca="1" si="164">IF(G373&lt;1, 2.1418*(G373^0.9444), IF(G373&gt;1, 2.167*(G373^(-0.309)), 2.1544))</f>
        <v>1.9212592392769341</v>
      </c>
      <c r="K373" s="16">
        <f t="shared" ref="K373:K381" ca="1" si="165">2.5414*(H373^(-1.915))</f>
        <v>2.0388153080024591</v>
      </c>
      <c r="L373" s="16">
        <f t="shared" ref="L373:L381" ca="1" si="166">1/(I373+1)</f>
        <v>0.42351429661669138</v>
      </c>
      <c r="M373" s="16">
        <f t="shared" ref="M373:M381" ca="1" si="167">1/(J373+1)</f>
        <v>0.34231812998818911</v>
      </c>
      <c r="N373" s="16">
        <f t="shared" ref="N373:N381" ca="1" si="168">1/(K373+1)</f>
        <v>0.32907560961884913</v>
      </c>
      <c r="O373" s="16"/>
      <c r="P373" s="46">
        <f t="shared" ref="P373:P381" ca="1" si="169">L373/(SUM(L373:N373))</f>
        <v>0.38680353290433972</v>
      </c>
      <c r="Q373" s="46">
        <f t="shared" ref="Q373:Q381" ca="1" si="170">P373+(M373/SUM(L373:N373))</f>
        <v>0.69944908729155864</v>
      </c>
      <c r="R373" s="46">
        <f t="shared" ref="R373:R381" ca="1" si="171">Q373+(N373/SUM(L373:N373))</f>
        <v>1</v>
      </c>
      <c r="T373" s="47">
        <f t="shared" ca="1" si="160"/>
        <v>0.47480697310489273</v>
      </c>
      <c r="U373" s="47"/>
      <c r="V373" s="16" t="str">
        <f t="shared" ref="V373:V381" ca="1" si="172">IF(T373&lt;P373, A373, IF(T373&gt;Q373, B373, "Draw"))</f>
        <v>Draw</v>
      </c>
      <c r="W373" s="16">
        <f t="shared" ref="W373:W381" ca="1" si="173">IF(V373=A373, 3, IF(V373=B373, 0, 1))</f>
        <v>1</v>
      </c>
      <c r="X373" s="16">
        <f t="shared" ref="X373:X381" ca="1" si="174">IF(V373=B373, 3, IF(V373=A373, 0, 1))</f>
        <v>1</v>
      </c>
    </row>
    <row r="374" spans="1:24" x14ac:dyDescent="0.25">
      <c r="A374" s="16" t="s">
        <v>11</v>
      </c>
      <c r="B374" s="16" t="s">
        <v>17</v>
      </c>
      <c r="C374" s="16">
        <f>COUNTIF(A$2:A374, A374)+COUNTIF(B$2:B374, A374)</f>
        <v>38</v>
      </c>
      <c r="D374" s="16">
        <f>COUNTIF(B$2:B374, B374)+COUNTIF(A$2:A374, B374)</f>
        <v>38</v>
      </c>
      <c r="E374" s="46">
        <f ca="1">HLOOKUP(A374, Form!$C$1:$V$39, Fixtures!C374+1, FALSE)</f>
        <v>1.5526315789473684</v>
      </c>
      <c r="F374" s="46">
        <f ca="1">HLOOKUP(B374, Form!$C$1:$V$39, Fixtures!C374+1, FALSE)</f>
        <v>1.0789473684210527</v>
      </c>
      <c r="G374" s="46">
        <f t="shared" ca="1" si="161"/>
        <v>1.4390243902439024</v>
      </c>
      <c r="H374" s="46">
        <f t="shared" ca="1" si="162"/>
        <v>0.69491525423728817</v>
      </c>
      <c r="I374" s="46">
        <f t="shared" ca="1" si="163"/>
        <v>0.54078960540787102</v>
      </c>
      <c r="J374" s="46">
        <f t="shared" ca="1" si="164"/>
        <v>1.9364926433014347</v>
      </c>
      <c r="K374" s="16">
        <f t="shared" ca="1" si="165"/>
        <v>5.1023887255215632</v>
      </c>
      <c r="L374" s="16">
        <f t="shared" ca="1" si="166"/>
        <v>0.64901787790506571</v>
      </c>
      <c r="M374" s="16">
        <f t="shared" ca="1" si="167"/>
        <v>0.34054231407020374</v>
      </c>
      <c r="N374" s="16">
        <f t="shared" ca="1" si="168"/>
        <v>0.16387025556365739</v>
      </c>
      <c r="O374" s="16"/>
      <c r="P374" s="46">
        <f t="shared" ca="1" si="169"/>
        <v>0.56268488428571872</v>
      </c>
      <c r="Q374" s="46">
        <f t="shared" ca="1" si="170"/>
        <v>0.85792792628865744</v>
      </c>
      <c r="R374" s="46">
        <f t="shared" ca="1" si="171"/>
        <v>1.0000000000000002</v>
      </c>
      <c r="T374" s="47">
        <f t="shared" ca="1" si="160"/>
        <v>0.84187467784018311</v>
      </c>
      <c r="U374" s="47"/>
      <c r="V374" s="16" t="str">
        <f t="shared" ca="1" si="172"/>
        <v>Draw</v>
      </c>
      <c r="W374" s="16">
        <f t="shared" ca="1" si="173"/>
        <v>1</v>
      </c>
      <c r="X374" s="16">
        <f t="shared" ca="1" si="174"/>
        <v>1</v>
      </c>
    </row>
    <row r="375" spans="1:24" x14ac:dyDescent="0.25">
      <c r="A375" s="16" t="s">
        <v>12</v>
      </c>
      <c r="B375" s="16" t="s">
        <v>14</v>
      </c>
      <c r="C375" s="16">
        <f>COUNTIF(A$2:A375, A375)+COUNTIF(B$2:B375, A375)</f>
        <v>38</v>
      </c>
      <c r="D375" s="16">
        <f>COUNTIF(B$2:B375, B375)+COUNTIF(A$2:A375, B375)</f>
        <v>38</v>
      </c>
      <c r="E375" s="46">
        <f ca="1">HLOOKUP(A375, Form!$C$1:$V$39, Fixtures!C375+1, FALSE)</f>
        <v>1.8947368421052631</v>
      </c>
      <c r="F375" s="46">
        <f ca="1">HLOOKUP(B375, Form!$C$1:$V$39, Fixtures!C375+1, FALSE)</f>
        <v>1.3157894736842106</v>
      </c>
      <c r="G375" s="46">
        <f t="shared" ca="1" si="161"/>
        <v>1.4399999999999997</v>
      </c>
      <c r="H375" s="46">
        <f t="shared" ca="1" si="162"/>
        <v>0.69444444444444453</v>
      </c>
      <c r="I375" s="46">
        <f t="shared" ca="1" si="163"/>
        <v>0.54008379624871461</v>
      </c>
      <c r="J375" s="46">
        <f t="shared" ca="1" si="164"/>
        <v>1.9360871444211107</v>
      </c>
      <c r="K375" s="16">
        <f t="shared" ca="1" si="165"/>
        <v>5.1090152374133249</v>
      </c>
      <c r="L375" s="16">
        <f t="shared" ca="1" si="166"/>
        <v>0.64931531805981402</v>
      </c>
      <c r="M375" s="16">
        <f t="shared" ca="1" si="167"/>
        <v>0.3405893458918991</v>
      </c>
      <c r="N375" s="16">
        <f t="shared" ca="1" si="168"/>
        <v>0.16369250380580477</v>
      </c>
      <c r="O375" s="16"/>
      <c r="P375" s="46">
        <f t="shared" ca="1" si="169"/>
        <v>0.56286140102269899</v>
      </c>
      <c r="Q375" s="46">
        <f t="shared" ca="1" si="170"/>
        <v>0.85810254360800209</v>
      </c>
      <c r="R375" s="46">
        <f t="shared" ca="1" si="171"/>
        <v>1</v>
      </c>
      <c r="T375" s="47">
        <f t="shared" ca="1" si="160"/>
        <v>1.5932591757286119E-3</v>
      </c>
      <c r="U375" s="47"/>
      <c r="V375" s="16" t="str">
        <f t="shared" ca="1" si="172"/>
        <v>Crystal Palace</v>
      </c>
      <c r="W375" s="16">
        <f t="shared" ca="1" si="173"/>
        <v>3</v>
      </c>
      <c r="X375" s="16">
        <f t="shared" ca="1" si="174"/>
        <v>0</v>
      </c>
    </row>
    <row r="376" spans="1:24" x14ac:dyDescent="0.25">
      <c r="A376" s="16" t="s">
        <v>15</v>
      </c>
      <c r="B376" s="16" t="s">
        <v>18</v>
      </c>
      <c r="C376" s="16">
        <f>COUNTIF(A$2:A376, A376)+COUNTIF(B$2:B376, A376)</f>
        <v>38</v>
      </c>
      <c r="D376" s="16">
        <f>COUNTIF(B$2:B376, B376)+COUNTIF(A$2:A376, B376)</f>
        <v>38</v>
      </c>
      <c r="E376" s="46">
        <f ca="1">HLOOKUP(A376, Form!$C$1:$V$39, Fixtures!C376+1, FALSE)</f>
        <v>1.8421052631578947</v>
      </c>
      <c r="F376" s="46">
        <f ca="1">HLOOKUP(B376, Form!$C$1:$V$39, Fixtures!C376+1, FALSE)</f>
        <v>1.9736842105263157</v>
      </c>
      <c r="G376" s="46">
        <f t="shared" ca="1" si="161"/>
        <v>0.93333333333333335</v>
      </c>
      <c r="H376" s="46">
        <f t="shared" ca="1" si="162"/>
        <v>1.0714285714285714</v>
      </c>
      <c r="I376" s="46">
        <f t="shared" ca="1" si="163"/>
        <v>1.2455604260199296</v>
      </c>
      <c r="J376" s="46">
        <f t="shared" ca="1" si="164"/>
        <v>2.0066962822746865</v>
      </c>
      <c r="K376" s="16">
        <f t="shared" ca="1" si="165"/>
        <v>2.2268627611571841</v>
      </c>
      <c r="L376" s="16">
        <f t="shared" ca="1" si="166"/>
        <v>0.44532313110470034</v>
      </c>
      <c r="M376" s="16">
        <f t="shared" ca="1" si="167"/>
        <v>0.33259095901880048</v>
      </c>
      <c r="N376" s="16">
        <f t="shared" ca="1" si="168"/>
        <v>0.30989852188240891</v>
      </c>
      <c r="O376" s="16"/>
      <c r="P376" s="46">
        <f t="shared" ca="1" si="169"/>
        <v>0.40937485573322352</v>
      </c>
      <c r="Q376" s="46">
        <f t="shared" ca="1" si="170"/>
        <v>0.71511773400846979</v>
      </c>
      <c r="R376" s="46">
        <f t="shared" ca="1" si="171"/>
        <v>1</v>
      </c>
      <c r="T376" s="47">
        <f t="shared" ca="1" si="160"/>
        <v>0.33123905897159722</v>
      </c>
      <c r="U376" s="47"/>
      <c r="V376" s="16" t="str">
        <f t="shared" ca="1" si="172"/>
        <v>Everton</v>
      </c>
      <c r="W376" s="16">
        <f t="shared" ca="1" si="173"/>
        <v>3</v>
      </c>
      <c r="X376" s="16">
        <f t="shared" ca="1" si="174"/>
        <v>0</v>
      </c>
    </row>
    <row r="377" spans="1:24" x14ac:dyDescent="0.25">
      <c r="A377" s="16" t="s">
        <v>16</v>
      </c>
      <c r="B377" s="16" t="s">
        <v>0</v>
      </c>
      <c r="C377" s="16">
        <f>COUNTIF(A$2:A377, A377)+COUNTIF(B$2:B377, A377)</f>
        <v>38</v>
      </c>
      <c r="D377" s="16">
        <f>COUNTIF(B$2:B377, B377)+COUNTIF(A$2:A377, B377)</f>
        <v>38</v>
      </c>
      <c r="E377" s="46">
        <f ca="1">HLOOKUP(A377, Form!$C$1:$V$39, Fixtures!C377+1, FALSE)</f>
        <v>1</v>
      </c>
      <c r="F377" s="46">
        <f ca="1">HLOOKUP(B377, Form!$C$1:$V$39, Fixtures!C377+1, FALSE)</f>
        <v>1.7894736842105263</v>
      </c>
      <c r="G377" s="46">
        <f t="shared" ca="1" si="161"/>
        <v>0.55882352941176472</v>
      </c>
      <c r="H377" s="46">
        <f t="shared" ca="1" si="162"/>
        <v>1.7894736842105263</v>
      </c>
      <c r="I377" s="46">
        <f t="shared" ca="1" si="163"/>
        <v>3.346781456442812</v>
      </c>
      <c r="J377" s="46">
        <f t="shared" ca="1" si="164"/>
        <v>1.236246644212752</v>
      </c>
      <c r="K377" s="16">
        <f t="shared" ca="1" si="165"/>
        <v>0.83388093613087599</v>
      </c>
      <c r="L377" s="16">
        <f t="shared" ca="1" si="166"/>
        <v>0.2300552742346402</v>
      </c>
      <c r="M377" s="16">
        <f t="shared" ca="1" si="167"/>
        <v>0.44717786501230944</v>
      </c>
      <c r="N377" s="16">
        <f t="shared" ca="1" si="168"/>
        <v>0.54529167095754916</v>
      </c>
      <c r="O377" s="16"/>
      <c r="P377" s="46">
        <f t="shared" ca="1" si="169"/>
        <v>0.18818045434689995</v>
      </c>
      <c r="Q377" s="46">
        <f t="shared" ca="1" si="170"/>
        <v>0.55396269555761812</v>
      </c>
      <c r="R377" s="46">
        <f t="shared" ca="1" si="171"/>
        <v>1</v>
      </c>
      <c r="T377" s="47">
        <f t="shared" ca="1" si="160"/>
        <v>0.16973498502614015</v>
      </c>
      <c r="U377" s="47"/>
      <c r="V377" s="16" t="str">
        <f t="shared" ca="1" si="172"/>
        <v>Hull City</v>
      </c>
      <c r="W377" s="16">
        <f t="shared" ca="1" si="173"/>
        <v>3</v>
      </c>
      <c r="X377" s="16">
        <f t="shared" ca="1" si="174"/>
        <v>0</v>
      </c>
    </row>
    <row r="378" spans="1:24" x14ac:dyDescent="0.25">
      <c r="A378" s="16" t="s">
        <v>1</v>
      </c>
      <c r="B378" s="16" t="s">
        <v>2</v>
      </c>
      <c r="C378" s="16">
        <f>COUNTIF(A$2:A378, A378)+COUNTIF(B$2:B378, A378)</f>
        <v>38</v>
      </c>
      <c r="D378" s="16">
        <f>COUNTIF(B$2:B378, B378)+COUNTIF(A$2:A378, B378)</f>
        <v>38</v>
      </c>
      <c r="E378" s="46">
        <f ca="1">HLOOKUP(A378, Form!$C$1:$V$39, Fixtures!C378+1, FALSE)</f>
        <v>0.53078947368421059</v>
      </c>
      <c r="F378" s="46">
        <f ca="1">HLOOKUP(B378, Form!$C$1:$V$39, Fixtures!C378+1, FALSE)</f>
        <v>0.71500000000000008</v>
      </c>
      <c r="G378" s="46">
        <f t="shared" ca="1" si="161"/>
        <v>0.74236290025763707</v>
      </c>
      <c r="H378" s="46">
        <f t="shared" ca="1" si="162"/>
        <v>1.3470500743678731</v>
      </c>
      <c r="I378" s="46">
        <f t="shared" ca="1" si="163"/>
        <v>1.9361907335287469</v>
      </c>
      <c r="J378" s="46">
        <f t="shared" ca="1" si="164"/>
        <v>1.61654913669389</v>
      </c>
      <c r="K378" s="16">
        <f t="shared" ca="1" si="165"/>
        <v>1.4364918392407506</v>
      </c>
      <c r="L378" s="16">
        <f t="shared" ca="1" si="166"/>
        <v>0.34057732986514427</v>
      </c>
      <c r="M378" s="16">
        <f t="shared" ca="1" si="167"/>
        <v>0.38218277118370431</v>
      </c>
      <c r="N378" s="16">
        <f t="shared" ca="1" si="168"/>
        <v>0.41042616432961898</v>
      </c>
      <c r="O378" s="16"/>
      <c r="P378" s="46">
        <f t="shared" ca="1" si="169"/>
        <v>0.30054840962213436</v>
      </c>
      <c r="Q378" s="46">
        <f t="shared" ca="1" si="170"/>
        <v>0.63781226717167927</v>
      </c>
      <c r="R378" s="46">
        <f t="shared" ca="1" si="171"/>
        <v>1</v>
      </c>
      <c r="T378" s="47">
        <f t="shared" ca="1" si="160"/>
        <v>0.27459538666348293</v>
      </c>
      <c r="U378" s="47"/>
      <c r="V378" s="16" t="str">
        <f t="shared" ca="1" si="172"/>
        <v>Leicester City</v>
      </c>
      <c r="W378" s="16">
        <f t="shared" ca="1" si="173"/>
        <v>3</v>
      </c>
      <c r="X378" s="16">
        <f t="shared" ca="1" si="174"/>
        <v>0</v>
      </c>
    </row>
    <row r="379" spans="1:24" x14ac:dyDescent="0.25">
      <c r="A379" s="16" t="s">
        <v>19</v>
      </c>
      <c r="B379" s="16" t="s">
        <v>13</v>
      </c>
      <c r="C379" s="16">
        <f>COUNTIF(A$2:A379, A379)+COUNTIF(B$2:B379, A379)</f>
        <v>38</v>
      </c>
      <c r="D379" s="16">
        <f>COUNTIF(B$2:B379, B379)+COUNTIF(A$2:A379, B379)</f>
        <v>38</v>
      </c>
      <c r="E379" s="46">
        <f ca="1">HLOOKUP(A379, Form!$C$1:$V$39, Fixtures!C379+1, FALSE)</f>
        <v>1.9210526315789473</v>
      </c>
      <c r="F379" s="46">
        <f ca="1">HLOOKUP(B379, Form!$C$1:$V$39, Fixtures!C379+1, FALSE)</f>
        <v>1.6578947368421053</v>
      </c>
      <c r="G379" s="46">
        <f t="shared" ca="1" si="161"/>
        <v>1.1587301587301586</v>
      </c>
      <c r="H379" s="46">
        <f t="shared" ca="1" si="162"/>
        <v>0.86301369863013699</v>
      </c>
      <c r="I379" s="46">
        <f t="shared" ca="1" si="163"/>
        <v>0.82097844973297951</v>
      </c>
      <c r="J379" s="46">
        <f t="shared" ca="1" si="164"/>
        <v>2.0705626577790022</v>
      </c>
      <c r="K379" s="16">
        <f t="shared" ca="1" si="165"/>
        <v>3.3697613945304608</v>
      </c>
      <c r="L379" s="16">
        <f t="shared" ca="1" si="166"/>
        <v>0.54915531820084729</v>
      </c>
      <c r="M379" s="16">
        <f t="shared" ca="1" si="167"/>
        <v>0.32567321089071</v>
      </c>
      <c r="N379" s="16">
        <f t="shared" ca="1" si="168"/>
        <v>0.2288454470881818</v>
      </c>
      <c r="O379" s="16"/>
      <c r="P379" s="46">
        <f t="shared" ca="1" si="169"/>
        <v>0.49757023364970093</v>
      </c>
      <c r="Q379" s="46">
        <f t="shared" ca="1" si="170"/>
        <v>0.79265122488408368</v>
      </c>
      <c r="R379" s="46">
        <f t="shared" ca="1" si="171"/>
        <v>0.99999999999999989</v>
      </c>
      <c r="T379" s="47">
        <f t="shared" ca="1" si="160"/>
        <v>0.73034467173305406</v>
      </c>
      <c r="U379" s="47"/>
      <c r="V379" s="16" t="str">
        <f t="shared" ca="1" si="172"/>
        <v>Draw</v>
      </c>
      <c r="W379" s="16">
        <f t="shared" ca="1" si="173"/>
        <v>1</v>
      </c>
      <c r="X379" s="16">
        <f t="shared" ca="1" si="174"/>
        <v>1</v>
      </c>
    </row>
    <row r="380" spans="1:24" x14ac:dyDescent="0.25">
      <c r="A380" s="16" t="s">
        <v>8</v>
      </c>
      <c r="B380" s="16" t="s">
        <v>5</v>
      </c>
      <c r="C380" s="16">
        <f>COUNTIF(A$2:A380, A380)+COUNTIF(B$2:B380, A380)</f>
        <v>38</v>
      </c>
      <c r="D380" s="16">
        <f>COUNTIF(B$2:B380, B380)+COUNTIF(A$2:A380, B380)</f>
        <v>38</v>
      </c>
      <c r="E380" s="46">
        <f ca="1">HLOOKUP(A380, Form!$C$1:$V$39, Fixtures!C380+1, FALSE)</f>
        <v>0.65789473684210531</v>
      </c>
      <c r="F380" s="46">
        <f ca="1">HLOOKUP(B380, Form!$C$1:$V$39, Fixtures!C380+1, FALSE)</f>
        <v>1.2105263157894737</v>
      </c>
      <c r="G380" s="46">
        <f t="shared" ca="1" si="161"/>
        <v>0.5434782608695653</v>
      </c>
      <c r="H380" s="46">
        <f t="shared" ca="1" si="162"/>
        <v>1.8399999999999999</v>
      </c>
      <c r="I380" s="46">
        <f t="shared" ca="1" si="163"/>
        <v>3.5312593481506451</v>
      </c>
      <c r="J380" s="46">
        <f t="shared" ca="1" si="164"/>
        <v>1.204162122602314</v>
      </c>
      <c r="K380" s="16">
        <f t="shared" ca="1" si="165"/>
        <v>0.7905819498228378</v>
      </c>
      <c r="L380" s="16">
        <f t="shared" ca="1" si="166"/>
        <v>0.22068919988173546</v>
      </c>
      <c r="M380" s="16">
        <f t="shared" ca="1" si="167"/>
        <v>0.45368713569007507</v>
      </c>
      <c r="N380" s="16">
        <f t="shared" ca="1" si="168"/>
        <v>0.5584776502962856</v>
      </c>
      <c r="O380" s="16"/>
      <c r="P380" s="46">
        <f t="shared" ca="1" si="169"/>
        <v>0.17900676188051612</v>
      </c>
      <c r="Q380" s="46">
        <f t="shared" ca="1" si="170"/>
        <v>0.54700422215608802</v>
      </c>
      <c r="R380" s="46">
        <f t="shared" ca="1" si="171"/>
        <v>1</v>
      </c>
      <c r="T380" s="47">
        <f t="shared" ca="1" si="160"/>
        <v>0.91044778214159849</v>
      </c>
      <c r="U380" s="47"/>
      <c r="V380" s="16" t="str">
        <f t="shared" ca="1" si="172"/>
        <v>West Ham United</v>
      </c>
      <c r="W380" s="16">
        <f t="shared" ca="1" si="173"/>
        <v>0</v>
      </c>
      <c r="X380" s="16">
        <f t="shared" ca="1" si="174"/>
        <v>3</v>
      </c>
    </row>
    <row r="381" spans="1:24" x14ac:dyDescent="0.25">
      <c r="A381" s="16" t="s">
        <v>3</v>
      </c>
      <c r="B381" s="16" t="s">
        <v>7</v>
      </c>
      <c r="C381" s="16">
        <f>COUNTIF(A$2:A381, A381)+COUNTIF(B$2:B381, A381)</f>
        <v>38</v>
      </c>
      <c r="D381" s="16">
        <f>COUNTIF(B$2:B381, B381)+COUNTIF(A$2:A381, B381)</f>
        <v>38</v>
      </c>
      <c r="E381" s="46">
        <f ca="1">HLOOKUP(A381, Form!$C$1:$V$39, Fixtures!C381+1, FALSE)</f>
        <v>1.736842105263158</v>
      </c>
      <c r="F381" s="46">
        <f ca="1">HLOOKUP(B381, Form!$C$1:$V$39, Fixtures!C381+1, FALSE)</f>
        <v>1.9736842105263157</v>
      </c>
      <c r="G381" s="46">
        <f t="shared" ca="1" si="161"/>
        <v>0.88000000000000012</v>
      </c>
      <c r="H381" s="46">
        <f t="shared" ca="1" si="162"/>
        <v>1.1363636363636362</v>
      </c>
      <c r="I381" s="46">
        <f t="shared" ca="1" si="163"/>
        <v>1.3951071377225872</v>
      </c>
      <c r="J381" s="46">
        <f t="shared" ca="1" si="164"/>
        <v>1.8982278889701358</v>
      </c>
      <c r="K381" s="16">
        <f t="shared" ca="1" si="165"/>
        <v>1.9895613829148586</v>
      </c>
      <c r="L381" s="16">
        <f t="shared" ca="1" si="166"/>
        <v>0.4175178572390964</v>
      </c>
      <c r="M381" s="16">
        <f t="shared" ca="1" si="167"/>
        <v>0.34503842979557509</v>
      </c>
      <c r="N381" s="16">
        <f t="shared" ca="1" si="168"/>
        <v>0.33449722949825766</v>
      </c>
      <c r="O381" s="16"/>
      <c r="P381" s="46">
        <f t="shared" ca="1" si="169"/>
        <v>0.38058112110938591</v>
      </c>
      <c r="Q381" s="46">
        <f t="shared" ca="1" si="170"/>
        <v>0.69509488419909971</v>
      </c>
      <c r="R381" s="46">
        <f t="shared" ca="1" si="171"/>
        <v>1</v>
      </c>
      <c r="T381" s="47">
        <f t="shared" ca="1" si="160"/>
        <v>0.44161466927529747</v>
      </c>
      <c r="U381" s="47"/>
      <c r="V381" s="16" t="str">
        <f t="shared" ca="1" si="172"/>
        <v>Draw</v>
      </c>
      <c r="W381" s="16">
        <f t="shared" ca="1" si="173"/>
        <v>1</v>
      </c>
      <c r="X381" s="16">
        <f t="shared" ca="1" si="174"/>
        <v>1</v>
      </c>
    </row>
  </sheetData>
  <sheetProtection password="D1D7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84"/>
  <sheetViews>
    <sheetView windowProtection="1" workbookViewId="0">
      <pane ySplit="1" topLeftCell="A5" activePane="bottomLeft" state="frozen"/>
      <selection pane="bottomLeft" activeCell="X3" sqref="X3:AQ41"/>
    </sheetView>
  </sheetViews>
  <sheetFormatPr defaultRowHeight="15" x14ac:dyDescent="0.25"/>
  <cols>
    <col min="1" max="1" width="7.85546875" style="3" bestFit="1" customWidth="1"/>
    <col min="2" max="2" width="3" style="3" bestFit="1" customWidth="1"/>
    <col min="3" max="22" width="5.28515625" customWidth="1"/>
    <col min="24" max="43" width="5.85546875" customWidth="1"/>
  </cols>
  <sheetData>
    <row r="1" spans="1:43" s="2" customFormat="1" x14ac:dyDescent="0.25">
      <c r="A1" s="4" t="s">
        <v>25</v>
      </c>
      <c r="B1" s="4" t="s">
        <v>26</v>
      </c>
      <c r="C1" s="5" t="s">
        <v>6</v>
      </c>
      <c r="D1" s="5" t="s">
        <v>10</v>
      </c>
      <c r="E1" s="5" t="s">
        <v>9</v>
      </c>
      <c r="F1" s="5" t="s">
        <v>11</v>
      </c>
      <c r="G1" s="5" t="s">
        <v>12</v>
      </c>
      <c r="H1" s="5" t="s">
        <v>15</v>
      </c>
      <c r="I1" s="5" t="s">
        <v>16</v>
      </c>
      <c r="J1" s="5" t="s">
        <v>1</v>
      </c>
      <c r="K1" s="5" t="s">
        <v>7</v>
      </c>
      <c r="L1" s="5" t="s">
        <v>19</v>
      </c>
      <c r="M1" s="5" t="s">
        <v>0</v>
      </c>
      <c r="N1" s="5" t="s">
        <v>8</v>
      </c>
      <c r="O1" s="5" t="s">
        <v>2</v>
      </c>
      <c r="P1" s="5" t="s">
        <v>13</v>
      </c>
      <c r="Q1" s="5" t="s">
        <v>3</v>
      </c>
      <c r="R1" s="5" t="s">
        <v>17</v>
      </c>
      <c r="S1" s="5" t="s">
        <v>14</v>
      </c>
      <c r="T1" s="5" t="s">
        <v>18</v>
      </c>
      <c r="U1" s="5" t="s">
        <v>4</v>
      </c>
      <c r="V1" s="5" t="s">
        <v>5</v>
      </c>
    </row>
    <row r="2" spans="1:43" x14ac:dyDescent="0.25">
      <c r="A2" s="9" t="s">
        <v>24</v>
      </c>
      <c r="B2" s="10">
        <v>1</v>
      </c>
      <c r="C2" s="1">
        <v>0</v>
      </c>
      <c r="D2" s="1">
        <v>3</v>
      </c>
      <c r="E2" s="1">
        <v>1.17</v>
      </c>
      <c r="F2" s="1">
        <v>3</v>
      </c>
      <c r="G2" s="1">
        <v>0</v>
      </c>
      <c r="H2" s="1">
        <v>1</v>
      </c>
      <c r="I2" s="1">
        <v>0</v>
      </c>
      <c r="J2" s="1">
        <v>1.17</v>
      </c>
      <c r="K2" s="1">
        <v>3</v>
      </c>
      <c r="L2" s="1">
        <v>3</v>
      </c>
      <c r="M2" s="1">
        <v>3</v>
      </c>
      <c r="N2" s="1">
        <v>0</v>
      </c>
      <c r="O2" s="1">
        <v>0</v>
      </c>
      <c r="P2" s="1">
        <v>3</v>
      </c>
      <c r="Q2" s="1">
        <v>0</v>
      </c>
      <c r="R2" s="1">
        <v>0</v>
      </c>
      <c r="S2" s="1">
        <v>0</v>
      </c>
      <c r="T2" s="1">
        <v>3</v>
      </c>
      <c r="U2" s="1">
        <v>0</v>
      </c>
      <c r="V2" s="1">
        <v>3</v>
      </c>
    </row>
    <row r="3" spans="1:43" x14ac:dyDescent="0.25">
      <c r="A3" s="9" t="s">
        <v>24</v>
      </c>
      <c r="B3" s="10">
        <v>2</v>
      </c>
      <c r="C3" s="1">
        <v>3</v>
      </c>
      <c r="D3" s="1">
        <v>0</v>
      </c>
      <c r="E3" s="1">
        <v>1.17</v>
      </c>
      <c r="F3" s="1">
        <v>3</v>
      </c>
      <c r="G3" s="1">
        <v>0</v>
      </c>
      <c r="H3" s="1">
        <v>1</v>
      </c>
      <c r="I3" s="1">
        <v>3</v>
      </c>
      <c r="J3" s="1">
        <v>1.17</v>
      </c>
      <c r="K3" s="1">
        <v>3</v>
      </c>
      <c r="L3" s="1">
        <v>0</v>
      </c>
      <c r="M3" s="1">
        <v>1</v>
      </c>
      <c r="N3" s="1">
        <v>1</v>
      </c>
      <c r="O3" s="1">
        <v>0.39</v>
      </c>
      <c r="P3" s="1">
        <v>1</v>
      </c>
      <c r="Q3" s="1">
        <v>3</v>
      </c>
      <c r="R3" s="1">
        <v>1</v>
      </c>
      <c r="S3" s="1">
        <v>0</v>
      </c>
      <c r="T3" s="1">
        <v>3</v>
      </c>
      <c r="U3" s="1">
        <v>1</v>
      </c>
      <c r="V3" s="1">
        <v>1</v>
      </c>
      <c r="X3" s="5" t="s">
        <v>6</v>
      </c>
      <c r="Y3" s="5" t="s">
        <v>10</v>
      </c>
      <c r="Z3" s="5" t="s">
        <v>9</v>
      </c>
      <c r="AA3" s="5" t="s">
        <v>11</v>
      </c>
      <c r="AB3" s="5" t="s">
        <v>12</v>
      </c>
      <c r="AC3" s="5" t="s">
        <v>15</v>
      </c>
      <c r="AD3" s="5" t="s">
        <v>16</v>
      </c>
      <c r="AE3" s="5" t="s">
        <v>1</v>
      </c>
      <c r="AF3" s="5" t="s">
        <v>7</v>
      </c>
      <c r="AG3" s="5" t="s">
        <v>19</v>
      </c>
      <c r="AH3" s="5" t="s">
        <v>0</v>
      </c>
      <c r="AI3" s="5" t="s">
        <v>8</v>
      </c>
      <c r="AJ3" s="5" t="s">
        <v>2</v>
      </c>
      <c r="AK3" s="5" t="s">
        <v>13</v>
      </c>
      <c r="AL3" s="5" t="s">
        <v>3</v>
      </c>
      <c r="AM3" s="5" t="s">
        <v>17</v>
      </c>
      <c r="AN3" s="5" t="s">
        <v>14</v>
      </c>
      <c r="AO3" s="5" t="s">
        <v>18</v>
      </c>
      <c r="AP3" s="5" t="s">
        <v>4</v>
      </c>
      <c r="AQ3" s="5" t="s">
        <v>5</v>
      </c>
    </row>
    <row r="4" spans="1:43" x14ac:dyDescent="0.25">
      <c r="A4" s="9" t="s">
        <v>24</v>
      </c>
      <c r="B4" s="10">
        <v>3</v>
      </c>
      <c r="C4" s="1">
        <v>3</v>
      </c>
      <c r="D4" s="1">
        <v>0</v>
      </c>
      <c r="E4" s="1">
        <v>1.17</v>
      </c>
      <c r="F4" s="1">
        <v>1</v>
      </c>
      <c r="G4" s="1">
        <v>3</v>
      </c>
      <c r="H4" s="1">
        <v>1</v>
      </c>
      <c r="I4" s="1">
        <v>0</v>
      </c>
      <c r="J4" s="1">
        <v>0</v>
      </c>
      <c r="K4" s="1">
        <v>3</v>
      </c>
      <c r="L4" s="1">
        <v>3</v>
      </c>
      <c r="M4" s="1">
        <v>0</v>
      </c>
      <c r="N4" s="1">
        <v>3</v>
      </c>
      <c r="O4" s="1">
        <v>1.17</v>
      </c>
      <c r="P4" s="1">
        <v>0</v>
      </c>
      <c r="Q4" s="1">
        <v>3</v>
      </c>
      <c r="R4" s="1">
        <v>0</v>
      </c>
      <c r="S4" s="1">
        <v>3</v>
      </c>
      <c r="T4" s="1">
        <v>0</v>
      </c>
      <c r="U4" s="1">
        <v>0</v>
      </c>
      <c r="V4" s="1">
        <v>0</v>
      </c>
      <c r="X4">
        <f ca="1">C40</f>
        <v>0</v>
      </c>
      <c r="Y4">
        <f ca="1">D40</f>
        <v>1</v>
      </c>
      <c r="Z4">
        <f ca="1">E40</f>
        <v>0</v>
      </c>
      <c r="AA4">
        <f ca="1">F40</f>
        <v>3</v>
      </c>
      <c r="AB4">
        <f ca="1">G40</f>
        <v>3</v>
      </c>
      <c r="AC4">
        <f ca="1">H40</f>
        <v>3</v>
      </c>
      <c r="AD4">
        <f ca="1">I40</f>
        <v>1</v>
      </c>
      <c r="AE4">
        <f ca="1">J40</f>
        <v>0</v>
      </c>
      <c r="AF4">
        <f ca="1">K40</f>
        <v>0</v>
      </c>
      <c r="AG4">
        <f ca="1">L40</f>
        <v>3</v>
      </c>
      <c r="AH4">
        <f ca="1">M40</f>
        <v>1</v>
      </c>
      <c r="AI4">
        <f ca="1">N40</f>
        <v>0</v>
      </c>
      <c r="AJ4">
        <f ca="1">O40</f>
        <v>1</v>
      </c>
      <c r="AK4">
        <f ca="1">P40</f>
        <v>3</v>
      </c>
      <c r="AL4">
        <f ca="1">Q40</f>
        <v>1</v>
      </c>
      <c r="AM4">
        <f ca="1">R40</f>
        <v>0</v>
      </c>
      <c r="AN4">
        <f ca="1">S40</f>
        <v>1</v>
      </c>
      <c r="AO4">
        <f ca="1">T40</f>
        <v>3</v>
      </c>
      <c r="AP4">
        <f ca="1">U40</f>
        <v>3</v>
      </c>
      <c r="AQ4">
        <f ca="1">V40</f>
        <v>0</v>
      </c>
    </row>
    <row r="5" spans="1:43" x14ac:dyDescent="0.25">
      <c r="A5" s="9" t="s">
        <v>24</v>
      </c>
      <c r="B5" s="10">
        <v>4</v>
      </c>
      <c r="C5" s="1">
        <v>3</v>
      </c>
      <c r="D5" s="1">
        <v>0</v>
      </c>
      <c r="E5" s="1">
        <v>1.17</v>
      </c>
      <c r="F5" s="1">
        <v>0</v>
      </c>
      <c r="G5" s="1">
        <v>0</v>
      </c>
      <c r="H5" s="1">
        <v>3</v>
      </c>
      <c r="I5" s="1">
        <v>1</v>
      </c>
      <c r="J5" s="1">
        <v>1.17</v>
      </c>
      <c r="K5" s="1">
        <v>1</v>
      </c>
      <c r="L5" s="1">
        <v>1</v>
      </c>
      <c r="M5" s="1">
        <v>3</v>
      </c>
      <c r="N5" s="1">
        <v>3</v>
      </c>
      <c r="O5" s="1">
        <v>0.39</v>
      </c>
      <c r="P5" s="1">
        <v>1</v>
      </c>
      <c r="Q5" s="1">
        <v>1</v>
      </c>
      <c r="R5" s="1">
        <v>0</v>
      </c>
      <c r="S5" s="1">
        <v>1</v>
      </c>
      <c r="T5" s="1">
        <v>3</v>
      </c>
      <c r="U5" s="1">
        <v>1</v>
      </c>
      <c r="V5" s="1">
        <v>1</v>
      </c>
      <c r="X5">
        <f ca="1">C41+X4</f>
        <v>0</v>
      </c>
      <c r="Y5">
        <f ca="1">D41+Y4</f>
        <v>4</v>
      </c>
      <c r="Z5">
        <f ca="1">E41+Z4</f>
        <v>0</v>
      </c>
      <c r="AA5">
        <f ca="1">F41+AA4</f>
        <v>6</v>
      </c>
      <c r="AB5">
        <f ca="1">G41+AB4</f>
        <v>6</v>
      </c>
      <c r="AC5">
        <f ca="1">H41+AC4</f>
        <v>6</v>
      </c>
      <c r="AD5">
        <f ca="1">I41+AD4</f>
        <v>1</v>
      </c>
      <c r="AE5">
        <f ca="1">J41+AE4</f>
        <v>0</v>
      </c>
      <c r="AF5">
        <f ca="1">K41+AF4</f>
        <v>3</v>
      </c>
      <c r="AG5">
        <f ca="1">L41+AG4</f>
        <v>3</v>
      </c>
      <c r="AH5">
        <f ca="1">M41+AH4</f>
        <v>1</v>
      </c>
      <c r="AI5">
        <f ca="1">N41+AI4</f>
        <v>0</v>
      </c>
      <c r="AJ5">
        <f ca="1">O41+AJ4</f>
        <v>1</v>
      </c>
      <c r="AK5">
        <f ca="1">P41+AK4</f>
        <v>6</v>
      </c>
      <c r="AL5">
        <f ca="1">Q41+AL4</f>
        <v>4</v>
      </c>
      <c r="AM5">
        <f ca="1">R41+AM4</f>
        <v>3</v>
      </c>
      <c r="AN5">
        <f ca="1">S41+AN4</f>
        <v>4</v>
      </c>
      <c r="AO5">
        <f ca="1">T41+AO4</f>
        <v>6</v>
      </c>
      <c r="AP5">
        <f ca="1">U41+AP4</f>
        <v>3</v>
      </c>
      <c r="AQ5">
        <f ca="1">V41+AQ4</f>
        <v>0</v>
      </c>
    </row>
    <row r="6" spans="1:43" x14ac:dyDescent="0.25">
      <c r="A6" s="9" t="s">
        <v>24</v>
      </c>
      <c r="B6" s="10">
        <v>5</v>
      </c>
      <c r="C6" s="1">
        <v>3</v>
      </c>
      <c r="D6" s="1">
        <v>3</v>
      </c>
      <c r="E6" s="1">
        <v>1.17</v>
      </c>
      <c r="F6" s="1">
        <v>3</v>
      </c>
      <c r="G6" s="1">
        <v>0</v>
      </c>
      <c r="H6" s="1">
        <v>3</v>
      </c>
      <c r="I6" s="1">
        <v>3</v>
      </c>
      <c r="J6" s="1">
        <v>1.17</v>
      </c>
      <c r="K6" s="1">
        <v>0</v>
      </c>
      <c r="L6" s="1">
        <v>3</v>
      </c>
      <c r="M6" s="1">
        <v>0</v>
      </c>
      <c r="N6" s="1">
        <v>0</v>
      </c>
      <c r="O6" s="1">
        <v>1.17</v>
      </c>
      <c r="P6" s="1">
        <v>3</v>
      </c>
      <c r="Q6" s="1">
        <v>0</v>
      </c>
      <c r="R6" s="1">
        <v>0</v>
      </c>
      <c r="S6" s="1">
        <v>3</v>
      </c>
      <c r="T6" s="1">
        <v>3</v>
      </c>
      <c r="U6" s="1">
        <v>3</v>
      </c>
      <c r="V6" s="1">
        <v>0</v>
      </c>
      <c r="X6">
        <f t="shared" ref="X6:AQ6" ca="1" si="0">C42+X5</f>
        <v>3</v>
      </c>
      <c r="Y6">
        <f t="shared" ca="1" si="0"/>
        <v>5</v>
      </c>
      <c r="Z6">
        <f t="shared" ca="1" si="0"/>
        <v>1</v>
      </c>
      <c r="AA6">
        <f t="shared" ca="1" si="0"/>
        <v>7</v>
      </c>
      <c r="AB6">
        <f t="shared" ca="1" si="0"/>
        <v>6</v>
      </c>
      <c r="AC6">
        <f t="shared" ca="1" si="0"/>
        <v>7</v>
      </c>
      <c r="AD6">
        <f t="shared" ca="1" si="0"/>
        <v>2</v>
      </c>
      <c r="AE6">
        <f t="shared" ca="1" si="0"/>
        <v>0</v>
      </c>
      <c r="AF6">
        <f t="shared" ca="1" si="0"/>
        <v>3</v>
      </c>
      <c r="AG6">
        <f t="shared" ca="1" si="0"/>
        <v>6</v>
      </c>
      <c r="AH6">
        <f t="shared" ca="1" si="0"/>
        <v>2</v>
      </c>
      <c r="AI6">
        <f t="shared" ca="1" si="0"/>
        <v>3</v>
      </c>
      <c r="AJ6">
        <f t="shared" ca="1" si="0"/>
        <v>2</v>
      </c>
      <c r="AK6">
        <f t="shared" ca="1" si="0"/>
        <v>7</v>
      </c>
      <c r="AL6">
        <f t="shared" ca="1" si="0"/>
        <v>4</v>
      </c>
      <c r="AM6">
        <f t="shared" ca="1" si="0"/>
        <v>4</v>
      </c>
      <c r="AN6">
        <f t="shared" ca="1" si="0"/>
        <v>7</v>
      </c>
      <c r="AO6">
        <f t="shared" ca="1" si="0"/>
        <v>9</v>
      </c>
      <c r="AP6">
        <f t="shared" ca="1" si="0"/>
        <v>3</v>
      </c>
      <c r="AQ6">
        <f t="shared" ca="1" si="0"/>
        <v>1</v>
      </c>
    </row>
    <row r="7" spans="1:43" x14ac:dyDescent="0.25">
      <c r="A7" s="9" t="s">
        <v>24</v>
      </c>
      <c r="B7" s="10">
        <v>6</v>
      </c>
      <c r="C7" s="1">
        <v>3</v>
      </c>
      <c r="D7" s="1">
        <v>3</v>
      </c>
      <c r="E7" s="1">
        <v>0.39</v>
      </c>
      <c r="F7" s="1">
        <v>1</v>
      </c>
      <c r="G7" s="1">
        <v>0</v>
      </c>
      <c r="H7" s="1">
        <v>3</v>
      </c>
      <c r="I7" s="1">
        <v>3</v>
      </c>
      <c r="J7" s="1">
        <v>1.17</v>
      </c>
      <c r="K7" s="1">
        <v>3</v>
      </c>
      <c r="L7" s="1">
        <v>0</v>
      </c>
      <c r="M7" s="1">
        <v>0</v>
      </c>
      <c r="N7" s="1">
        <v>0</v>
      </c>
      <c r="O7" s="1">
        <v>0</v>
      </c>
      <c r="P7" s="1">
        <v>3</v>
      </c>
      <c r="Q7" s="1">
        <v>0</v>
      </c>
      <c r="R7" s="1">
        <v>0</v>
      </c>
      <c r="S7" s="1">
        <v>0</v>
      </c>
      <c r="T7" s="1">
        <v>1</v>
      </c>
      <c r="U7" s="1">
        <v>3</v>
      </c>
      <c r="V7" s="1">
        <v>0</v>
      </c>
      <c r="X7">
        <f t="shared" ref="X7:AQ7" ca="1" si="1">C43+X6</f>
        <v>3</v>
      </c>
      <c r="Y7">
        <f t="shared" ca="1" si="1"/>
        <v>5</v>
      </c>
      <c r="Z7">
        <f t="shared" ca="1" si="1"/>
        <v>1</v>
      </c>
      <c r="AA7">
        <f t="shared" ca="1" si="1"/>
        <v>7</v>
      </c>
      <c r="AB7">
        <f t="shared" ca="1" si="1"/>
        <v>9</v>
      </c>
      <c r="AC7">
        <f t="shared" ca="1" si="1"/>
        <v>8</v>
      </c>
      <c r="AD7">
        <f t="shared" ca="1" si="1"/>
        <v>5</v>
      </c>
      <c r="AE7">
        <f t="shared" ca="1" si="1"/>
        <v>0</v>
      </c>
      <c r="AF7">
        <f t="shared" ca="1" si="1"/>
        <v>6</v>
      </c>
      <c r="AG7">
        <f t="shared" ca="1" si="1"/>
        <v>9</v>
      </c>
      <c r="AH7">
        <f t="shared" ca="1" si="1"/>
        <v>3</v>
      </c>
      <c r="AI7">
        <f t="shared" ca="1" si="1"/>
        <v>3</v>
      </c>
      <c r="AJ7">
        <f t="shared" ca="1" si="1"/>
        <v>3</v>
      </c>
      <c r="AK7">
        <f t="shared" ca="1" si="1"/>
        <v>10</v>
      </c>
      <c r="AL7">
        <f t="shared" ca="1" si="1"/>
        <v>7</v>
      </c>
      <c r="AM7">
        <f t="shared" ca="1" si="1"/>
        <v>5</v>
      </c>
      <c r="AN7">
        <f t="shared" ca="1" si="1"/>
        <v>10</v>
      </c>
      <c r="AO7">
        <f t="shared" ca="1" si="1"/>
        <v>10</v>
      </c>
      <c r="AP7">
        <f t="shared" ca="1" si="1"/>
        <v>4</v>
      </c>
      <c r="AQ7">
        <f t="shared" ca="1" si="1"/>
        <v>1</v>
      </c>
    </row>
    <row r="8" spans="1:43" x14ac:dyDescent="0.25">
      <c r="A8" s="9" t="s">
        <v>24</v>
      </c>
      <c r="B8" s="10">
        <v>7</v>
      </c>
      <c r="C8" s="1">
        <v>1</v>
      </c>
      <c r="D8" s="1">
        <v>1</v>
      </c>
      <c r="E8" s="1">
        <v>0.39</v>
      </c>
      <c r="F8" s="1">
        <v>3</v>
      </c>
      <c r="G8" s="1">
        <v>0</v>
      </c>
      <c r="H8" s="1">
        <v>0</v>
      </c>
      <c r="I8" s="1">
        <v>1</v>
      </c>
      <c r="J8" s="1">
        <v>0</v>
      </c>
      <c r="K8" s="1">
        <v>3</v>
      </c>
      <c r="L8" s="1">
        <v>3</v>
      </c>
      <c r="M8" s="1">
        <v>3</v>
      </c>
      <c r="N8" s="1">
        <v>3</v>
      </c>
      <c r="O8" s="1">
        <v>1.17</v>
      </c>
      <c r="P8" s="1">
        <v>3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3</v>
      </c>
      <c r="X8">
        <f t="shared" ref="X8:AQ8" ca="1" si="2">C44+X7</f>
        <v>4</v>
      </c>
      <c r="Y8">
        <f t="shared" ca="1" si="2"/>
        <v>6</v>
      </c>
      <c r="Z8">
        <f t="shared" ca="1" si="2"/>
        <v>1</v>
      </c>
      <c r="AA8">
        <f t="shared" ca="1" si="2"/>
        <v>7</v>
      </c>
      <c r="AB8">
        <f t="shared" ca="1" si="2"/>
        <v>9</v>
      </c>
      <c r="AC8">
        <f t="shared" ca="1" si="2"/>
        <v>11</v>
      </c>
      <c r="AD8">
        <f t="shared" ca="1" si="2"/>
        <v>8</v>
      </c>
      <c r="AE8">
        <f t="shared" ca="1" si="2"/>
        <v>1</v>
      </c>
      <c r="AF8">
        <f t="shared" ca="1" si="2"/>
        <v>9</v>
      </c>
      <c r="AG8">
        <f t="shared" ca="1" si="2"/>
        <v>12</v>
      </c>
      <c r="AH8">
        <f t="shared" ca="1" si="2"/>
        <v>4</v>
      </c>
      <c r="AI8">
        <f t="shared" ca="1" si="2"/>
        <v>3</v>
      </c>
      <c r="AJ8">
        <f t="shared" ca="1" si="2"/>
        <v>3</v>
      </c>
      <c r="AK8">
        <f t="shared" ca="1" si="2"/>
        <v>10</v>
      </c>
      <c r="AL8">
        <f t="shared" ca="1" si="2"/>
        <v>10</v>
      </c>
      <c r="AM8">
        <f t="shared" ca="1" si="2"/>
        <v>8</v>
      </c>
      <c r="AN8">
        <f t="shared" ca="1" si="2"/>
        <v>13</v>
      </c>
      <c r="AO8">
        <f t="shared" ca="1" si="2"/>
        <v>13</v>
      </c>
      <c r="AP8">
        <f t="shared" ca="1" si="2"/>
        <v>4</v>
      </c>
      <c r="AQ8">
        <f t="shared" ca="1" si="2"/>
        <v>1</v>
      </c>
    </row>
    <row r="9" spans="1:43" x14ac:dyDescent="0.25">
      <c r="A9" s="9" t="s">
        <v>24</v>
      </c>
      <c r="B9" s="10">
        <v>8</v>
      </c>
      <c r="C9" s="1">
        <v>3</v>
      </c>
      <c r="D9" s="1">
        <v>0</v>
      </c>
      <c r="E9" s="1">
        <v>0.39</v>
      </c>
      <c r="F9" s="1">
        <v>3</v>
      </c>
      <c r="G9" s="1">
        <v>0</v>
      </c>
      <c r="H9" s="1">
        <v>3</v>
      </c>
      <c r="I9" s="1">
        <v>0</v>
      </c>
      <c r="J9" s="1">
        <v>1.17</v>
      </c>
      <c r="K9" s="1">
        <v>1</v>
      </c>
      <c r="L9" s="1">
        <v>3</v>
      </c>
      <c r="M9" s="1">
        <v>1</v>
      </c>
      <c r="N9" s="1">
        <v>1</v>
      </c>
      <c r="O9" s="1">
        <v>0.39</v>
      </c>
      <c r="P9" s="1">
        <v>1</v>
      </c>
      <c r="Q9" s="1">
        <v>1</v>
      </c>
      <c r="R9" s="1">
        <v>0</v>
      </c>
      <c r="S9" s="1">
        <v>3</v>
      </c>
      <c r="T9" s="1">
        <v>3</v>
      </c>
      <c r="U9" s="1">
        <v>1</v>
      </c>
      <c r="V9" s="1">
        <v>0</v>
      </c>
      <c r="X9">
        <f t="shared" ref="X9:AQ9" ca="1" si="3">C45+X8</f>
        <v>7</v>
      </c>
      <c r="Y9">
        <f t="shared" ca="1" si="3"/>
        <v>6</v>
      </c>
      <c r="Z9">
        <f t="shared" ca="1" si="3"/>
        <v>4</v>
      </c>
      <c r="AA9">
        <f t="shared" ca="1" si="3"/>
        <v>10</v>
      </c>
      <c r="AB9">
        <f t="shared" ca="1" si="3"/>
        <v>12</v>
      </c>
      <c r="AC9">
        <f t="shared" ca="1" si="3"/>
        <v>12</v>
      </c>
      <c r="AD9">
        <f t="shared" ca="1" si="3"/>
        <v>8</v>
      </c>
      <c r="AE9">
        <f t="shared" ca="1" si="3"/>
        <v>1</v>
      </c>
      <c r="AF9">
        <f t="shared" ca="1" si="3"/>
        <v>10</v>
      </c>
      <c r="AG9">
        <f t="shared" ca="1" si="3"/>
        <v>15</v>
      </c>
      <c r="AH9">
        <f t="shared" ca="1" si="3"/>
        <v>7</v>
      </c>
      <c r="AI9">
        <f t="shared" ca="1" si="3"/>
        <v>4</v>
      </c>
      <c r="AJ9">
        <f t="shared" ca="1" si="3"/>
        <v>4</v>
      </c>
      <c r="AK9">
        <f t="shared" ca="1" si="3"/>
        <v>11</v>
      </c>
      <c r="AL9">
        <f t="shared" ca="1" si="3"/>
        <v>11</v>
      </c>
      <c r="AM9">
        <f t="shared" ca="1" si="3"/>
        <v>9</v>
      </c>
      <c r="AN9">
        <f t="shared" ca="1" si="3"/>
        <v>14</v>
      </c>
      <c r="AO9">
        <f t="shared" ca="1" si="3"/>
        <v>13</v>
      </c>
      <c r="AP9">
        <f t="shared" ca="1" si="3"/>
        <v>4</v>
      </c>
      <c r="AQ9">
        <f t="shared" ca="1" si="3"/>
        <v>1</v>
      </c>
    </row>
    <row r="10" spans="1:43" x14ac:dyDescent="0.25">
      <c r="A10" s="9" t="s">
        <v>24</v>
      </c>
      <c r="B10" s="10">
        <v>9</v>
      </c>
      <c r="C10" s="1">
        <v>3</v>
      </c>
      <c r="D10" s="1">
        <v>0</v>
      </c>
      <c r="E10" s="1">
        <v>0</v>
      </c>
      <c r="F10" s="1">
        <v>3</v>
      </c>
      <c r="G10" s="1">
        <v>0</v>
      </c>
      <c r="H10" s="1">
        <v>3</v>
      </c>
      <c r="I10" s="1">
        <v>0</v>
      </c>
      <c r="J10" s="1">
        <v>1.17</v>
      </c>
      <c r="K10" s="1">
        <v>3</v>
      </c>
      <c r="L10" s="1">
        <v>0</v>
      </c>
      <c r="M10" s="1">
        <v>3</v>
      </c>
      <c r="N10" s="1">
        <v>0</v>
      </c>
      <c r="O10" s="1">
        <v>1.17</v>
      </c>
      <c r="P10" s="1">
        <v>3</v>
      </c>
      <c r="Q10" s="1">
        <v>0</v>
      </c>
      <c r="R10" s="1">
        <v>3</v>
      </c>
      <c r="S10" s="1">
        <v>1</v>
      </c>
      <c r="T10" s="1">
        <v>3</v>
      </c>
      <c r="U10" s="1">
        <v>0</v>
      </c>
      <c r="V10" s="1">
        <v>1</v>
      </c>
      <c r="X10">
        <f t="shared" ref="X10:AQ10" ca="1" si="4">C46+X9</f>
        <v>7</v>
      </c>
      <c r="Y10">
        <f t="shared" ca="1" si="4"/>
        <v>6</v>
      </c>
      <c r="Z10">
        <f t="shared" ca="1" si="4"/>
        <v>7</v>
      </c>
      <c r="AA10">
        <f t="shared" ca="1" si="4"/>
        <v>13</v>
      </c>
      <c r="AB10">
        <f t="shared" ca="1" si="4"/>
        <v>15</v>
      </c>
      <c r="AC10">
        <f t="shared" ca="1" si="4"/>
        <v>15</v>
      </c>
      <c r="AD10">
        <f t="shared" ca="1" si="4"/>
        <v>8</v>
      </c>
      <c r="AE10">
        <f t="shared" ca="1" si="4"/>
        <v>1</v>
      </c>
      <c r="AF10">
        <f t="shared" ca="1" si="4"/>
        <v>11</v>
      </c>
      <c r="AG10">
        <f t="shared" ca="1" si="4"/>
        <v>18</v>
      </c>
      <c r="AH10">
        <f t="shared" ca="1" si="4"/>
        <v>7</v>
      </c>
      <c r="AI10">
        <f t="shared" ca="1" si="4"/>
        <v>4</v>
      </c>
      <c r="AJ10">
        <f t="shared" ca="1" si="4"/>
        <v>4</v>
      </c>
      <c r="AK10">
        <f t="shared" ca="1" si="4"/>
        <v>11</v>
      </c>
      <c r="AL10">
        <f t="shared" ca="1" si="4"/>
        <v>14</v>
      </c>
      <c r="AM10">
        <f t="shared" ca="1" si="4"/>
        <v>9</v>
      </c>
      <c r="AN10">
        <f t="shared" ca="1" si="4"/>
        <v>17</v>
      </c>
      <c r="AO10">
        <f t="shared" ca="1" si="4"/>
        <v>16</v>
      </c>
      <c r="AP10">
        <f t="shared" ca="1" si="4"/>
        <v>5</v>
      </c>
      <c r="AQ10">
        <f t="shared" ca="1" si="4"/>
        <v>4</v>
      </c>
    </row>
    <row r="11" spans="1:43" x14ac:dyDescent="0.25">
      <c r="A11" s="9" t="s">
        <v>24</v>
      </c>
      <c r="B11" s="10">
        <v>10</v>
      </c>
      <c r="C11" s="1">
        <v>3</v>
      </c>
      <c r="D11" s="1">
        <v>1</v>
      </c>
      <c r="E11" s="1">
        <v>0.39</v>
      </c>
      <c r="F11" s="1">
        <v>0</v>
      </c>
      <c r="G11" s="1">
        <v>0</v>
      </c>
      <c r="H11" s="1">
        <v>1</v>
      </c>
      <c r="I11" s="1">
        <v>3</v>
      </c>
      <c r="J11" s="1">
        <v>0</v>
      </c>
      <c r="K11" s="1">
        <v>0</v>
      </c>
      <c r="L11" s="1">
        <v>3</v>
      </c>
      <c r="M11" s="1">
        <v>3</v>
      </c>
      <c r="N11" s="1">
        <v>3</v>
      </c>
      <c r="O11" s="1">
        <v>0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3</v>
      </c>
      <c r="V11" s="1">
        <v>1</v>
      </c>
      <c r="X11">
        <f t="shared" ref="X11:AQ11" ca="1" si="5">C47+X10</f>
        <v>8</v>
      </c>
      <c r="Y11">
        <f t="shared" ca="1" si="5"/>
        <v>6</v>
      </c>
      <c r="Z11">
        <f t="shared" ca="1" si="5"/>
        <v>10</v>
      </c>
      <c r="AA11">
        <f t="shared" ca="1" si="5"/>
        <v>13</v>
      </c>
      <c r="AB11">
        <f t="shared" ca="1" si="5"/>
        <v>18</v>
      </c>
      <c r="AC11">
        <f t="shared" ca="1" si="5"/>
        <v>18</v>
      </c>
      <c r="AD11">
        <f t="shared" ca="1" si="5"/>
        <v>9</v>
      </c>
      <c r="AE11">
        <f t="shared" ca="1" si="5"/>
        <v>4</v>
      </c>
      <c r="AF11">
        <f t="shared" ca="1" si="5"/>
        <v>14</v>
      </c>
      <c r="AG11">
        <f t="shared" ca="1" si="5"/>
        <v>21</v>
      </c>
      <c r="AH11">
        <f t="shared" ca="1" si="5"/>
        <v>8</v>
      </c>
      <c r="AI11">
        <f t="shared" ca="1" si="5"/>
        <v>4</v>
      </c>
      <c r="AJ11">
        <f t="shared" ca="1" si="5"/>
        <v>4</v>
      </c>
      <c r="AK11">
        <f t="shared" ca="1" si="5"/>
        <v>14</v>
      </c>
      <c r="AL11">
        <f t="shared" ca="1" si="5"/>
        <v>14</v>
      </c>
      <c r="AM11">
        <f t="shared" ca="1" si="5"/>
        <v>9</v>
      </c>
      <c r="AN11">
        <f t="shared" ca="1" si="5"/>
        <v>20</v>
      </c>
      <c r="AO11">
        <f t="shared" ca="1" si="5"/>
        <v>16</v>
      </c>
      <c r="AP11">
        <f t="shared" ca="1" si="5"/>
        <v>6</v>
      </c>
      <c r="AQ11">
        <f t="shared" ca="1" si="5"/>
        <v>4</v>
      </c>
    </row>
    <row r="12" spans="1:43" x14ac:dyDescent="0.25">
      <c r="A12" s="9" t="s">
        <v>24</v>
      </c>
      <c r="B12" s="10">
        <v>11</v>
      </c>
      <c r="C12" s="1">
        <v>0</v>
      </c>
      <c r="D12" s="1">
        <v>3</v>
      </c>
      <c r="E12" s="1">
        <v>1.17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3</v>
      </c>
      <c r="L12" s="1">
        <v>0</v>
      </c>
      <c r="M12" s="1">
        <v>3</v>
      </c>
      <c r="N12" s="1">
        <v>3</v>
      </c>
      <c r="O12" s="1">
        <v>0</v>
      </c>
      <c r="P12" s="1">
        <v>3</v>
      </c>
      <c r="Q12" s="1">
        <v>1</v>
      </c>
      <c r="R12" s="1">
        <v>3</v>
      </c>
      <c r="S12" s="1">
        <v>1</v>
      </c>
      <c r="T12" s="1">
        <v>0</v>
      </c>
      <c r="U12" s="1">
        <v>1</v>
      </c>
      <c r="V12" s="1">
        <v>0</v>
      </c>
      <c r="X12">
        <f t="shared" ref="X12:AQ12" ca="1" si="6">C48+X11</f>
        <v>8</v>
      </c>
      <c r="Y12">
        <f t="shared" ca="1" si="6"/>
        <v>7</v>
      </c>
      <c r="Z12">
        <f t="shared" ca="1" si="6"/>
        <v>10</v>
      </c>
      <c r="AA12">
        <f t="shared" ca="1" si="6"/>
        <v>16</v>
      </c>
      <c r="AB12">
        <f t="shared" ca="1" si="6"/>
        <v>21</v>
      </c>
      <c r="AC12">
        <f t="shared" ca="1" si="6"/>
        <v>21</v>
      </c>
      <c r="AD12">
        <f t="shared" ca="1" si="6"/>
        <v>9</v>
      </c>
      <c r="AE12">
        <f t="shared" ca="1" si="6"/>
        <v>5</v>
      </c>
      <c r="AF12">
        <f t="shared" ca="1" si="6"/>
        <v>17</v>
      </c>
      <c r="AG12">
        <f t="shared" ca="1" si="6"/>
        <v>22</v>
      </c>
      <c r="AH12">
        <f t="shared" ca="1" si="6"/>
        <v>8</v>
      </c>
      <c r="AI12">
        <f t="shared" ca="1" si="6"/>
        <v>4</v>
      </c>
      <c r="AJ12">
        <f t="shared" ca="1" si="6"/>
        <v>5</v>
      </c>
      <c r="AK12">
        <f t="shared" ca="1" si="6"/>
        <v>17</v>
      </c>
      <c r="AL12">
        <f t="shared" ca="1" si="6"/>
        <v>14</v>
      </c>
      <c r="AM12">
        <f t="shared" ca="1" si="6"/>
        <v>12</v>
      </c>
      <c r="AN12">
        <f t="shared" ca="1" si="6"/>
        <v>21</v>
      </c>
      <c r="AO12">
        <f t="shared" ca="1" si="6"/>
        <v>19</v>
      </c>
      <c r="AP12">
        <f t="shared" ca="1" si="6"/>
        <v>6</v>
      </c>
      <c r="AQ12">
        <f t="shared" ca="1" si="6"/>
        <v>5</v>
      </c>
    </row>
    <row r="13" spans="1:43" x14ac:dyDescent="0.25">
      <c r="A13" s="9" t="s">
        <v>24</v>
      </c>
      <c r="B13" s="10">
        <v>12</v>
      </c>
      <c r="C13" s="1">
        <v>3</v>
      </c>
      <c r="D13" s="1">
        <v>1</v>
      </c>
      <c r="E13" s="1">
        <v>0.39</v>
      </c>
      <c r="F13" s="1">
        <v>3</v>
      </c>
      <c r="G13" s="1">
        <v>3</v>
      </c>
      <c r="H13" s="1">
        <v>1</v>
      </c>
      <c r="I13" s="1">
        <v>0</v>
      </c>
      <c r="J13" s="1">
        <v>0.39</v>
      </c>
      <c r="K13" s="1">
        <v>1</v>
      </c>
      <c r="L13" s="1">
        <v>3</v>
      </c>
      <c r="M13" s="1">
        <v>1</v>
      </c>
      <c r="N13" s="1">
        <v>3</v>
      </c>
      <c r="O13" s="1">
        <v>0.39</v>
      </c>
      <c r="P13" s="1">
        <v>0</v>
      </c>
      <c r="Q13" s="1">
        <v>3</v>
      </c>
      <c r="R13" s="1">
        <v>0</v>
      </c>
      <c r="S13" s="1">
        <v>3</v>
      </c>
      <c r="T13" s="1">
        <v>0</v>
      </c>
      <c r="U13" s="1">
        <v>1</v>
      </c>
      <c r="V13" s="1">
        <v>0</v>
      </c>
      <c r="X13">
        <f t="shared" ref="X13:AQ13" ca="1" si="7">C49+X12</f>
        <v>11</v>
      </c>
      <c r="Y13">
        <f t="shared" ca="1" si="7"/>
        <v>8</v>
      </c>
      <c r="Z13">
        <f t="shared" ca="1" si="7"/>
        <v>10</v>
      </c>
      <c r="AA13">
        <f t="shared" ca="1" si="7"/>
        <v>19</v>
      </c>
      <c r="AB13">
        <f t="shared" ca="1" si="7"/>
        <v>22</v>
      </c>
      <c r="AC13">
        <f t="shared" ca="1" si="7"/>
        <v>24</v>
      </c>
      <c r="AD13">
        <f t="shared" ca="1" si="7"/>
        <v>9</v>
      </c>
      <c r="AE13">
        <f t="shared" ca="1" si="7"/>
        <v>6</v>
      </c>
      <c r="AF13">
        <f t="shared" ca="1" si="7"/>
        <v>18</v>
      </c>
      <c r="AG13">
        <f t="shared" ca="1" si="7"/>
        <v>25</v>
      </c>
      <c r="AH13">
        <f t="shared" ca="1" si="7"/>
        <v>8</v>
      </c>
      <c r="AI13">
        <f t="shared" ca="1" si="7"/>
        <v>5</v>
      </c>
      <c r="AJ13">
        <f t="shared" ca="1" si="7"/>
        <v>5</v>
      </c>
      <c r="AK13">
        <f t="shared" ca="1" si="7"/>
        <v>20</v>
      </c>
      <c r="AL13">
        <f t="shared" ca="1" si="7"/>
        <v>17</v>
      </c>
      <c r="AM13">
        <f t="shared" ca="1" si="7"/>
        <v>13</v>
      </c>
      <c r="AN13">
        <f t="shared" ca="1" si="7"/>
        <v>21</v>
      </c>
      <c r="AO13">
        <f t="shared" ca="1" si="7"/>
        <v>20</v>
      </c>
      <c r="AP13">
        <f t="shared" ca="1" si="7"/>
        <v>7</v>
      </c>
      <c r="AQ13">
        <f t="shared" ca="1" si="7"/>
        <v>5</v>
      </c>
    </row>
    <row r="14" spans="1:43" x14ac:dyDescent="0.25">
      <c r="A14" s="9" t="s">
        <v>24</v>
      </c>
      <c r="B14" s="10">
        <v>13</v>
      </c>
      <c r="C14" s="1">
        <v>3</v>
      </c>
      <c r="D14" s="1">
        <v>1</v>
      </c>
      <c r="E14" s="1">
        <v>1.17</v>
      </c>
      <c r="F14" s="1">
        <v>3</v>
      </c>
      <c r="G14" s="1">
        <v>0</v>
      </c>
      <c r="H14" s="1">
        <v>3</v>
      </c>
      <c r="I14" s="1">
        <v>3</v>
      </c>
      <c r="J14" s="1">
        <v>1.17</v>
      </c>
      <c r="K14" s="1">
        <v>0</v>
      </c>
      <c r="L14" s="1">
        <v>3</v>
      </c>
      <c r="M14" s="1">
        <v>1</v>
      </c>
      <c r="N14" s="1">
        <v>3</v>
      </c>
      <c r="O14" s="1">
        <v>1.17</v>
      </c>
      <c r="P14" s="1">
        <v>0</v>
      </c>
      <c r="Q14" s="1">
        <v>0</v>
      </c>
      <c r="R14" s="1">
        <v>1</v>
      </c>
      <c r="S14" s="1">
        <v>0</v>
      </c>
      <c r="T14" s="1">
        <v>1</v>
      </c>
      <c r="U14" s="1">
        <v>0</v>
      </c>
      <c r="V14" s="1">
        <v>3</v>
      </c>
      <c r="X14">
        <f t="shared" ref="X14:AQ14" ca="1" si="8">C50+X13</f>
        <v>12</v>
      </c>
      <c r="Y14">
        <f t="shared" ca="1" si="8"/>
        <v>8</v>
      </c>
      <c r="Z14">
        <f t="shared" ca="1" si="8"/>
        <v>11</v>
      </c>
      <c r="AA14">
        <f t="shared" ca="1" si="8"/>
        <v>19</v>
      </c>
      <c r="AB14">
        <f t="shared" ca="1" si="8"/>
        <v>22</v>
      </c>
      <c r="AC14">
        <f t="shared" ca="1" si="8"/>
        <v>25</v>
      </c>
      <c r="AD14">
        <f t="shared" ca="1" si="8"/>
        <v>10</v>
      </c>
      <c r="AE14">
        <f t="shared" ca="1" si="8"/>
        <v>6</v>
      </c>
      <c r="AF14">
        <f t="shared" ca="1" si="8"/>
        <v>21</v>
      </c>
      <c r="AG14">
        <f t="shared" ca="1" si="8"/>
        <v>28</v>
      </c>
      <c r="AH14">
        <f t="shared" ca="1" si="8"/>
        <v>11</v>
      </c>
      <c r="AI14">
        <f t="shared" ca="1" si="8"/>
        <v>6</v>
      </c>
      <c r="AJ14">
        <f t="shared" ca="1" si="8"/>
        <v>5</v>
      </c>
      <c r="AK14">
        <f t="shared" ca="1" si="8"/>
        <v>23</v>
      </c>
      <c r="AL14">
        <f t="shared" ca="1" si="8"/>
        <v>18</v>
      </c>
      <c r="AM14">
        <f t="shared" ca="1" si="8"/>
        <v>14</v>
      </c>
      <c r="AN14">
        <f t="shared" ca="1" si="8"/>
        <v>22</v>
      </c>
      <c r="AO14">
        <f t="shared" ca="1" si="8"/>
        <v>21</v>
      </c>
      <c r="AP14">
        <f t="shared" ca="1" si="8"/>
        <v>8</v>
      </c>
      <c r="AQ14">
        <f t="shared" ca="1" si="8"/>
        <v>8</v>
      </c>
    </row>
    <row r="15" spans="1:43" x14ac:dyDescent="0.25">
      <c r="A15" s="9" t="s">
        <v>24</v>
      </c>
      <c r="B15" s="10">
        <v>14</v>
      </c>
      <c r="C15" s="1">
        <v>3</v>
      </c>
      <c r="D15" s="1">
        <v>3</v>
      </c>
      <c r="E15" s="1">
        <v>0</v>
      </c>
      <c r="F15" s="1">
        <v>3</v>
      </c>
      <c r="G15" s="1">
        <v>3</v>
      </c>
      <c r="H15" s="1">
        <v>3</v>
      </c>
      <c r="I15" s="1">
        <v>0</v>
      </c>
      <c r="J15" s="1">
        <v>1.17</v>
      </c>
      <c r="K15" s="1">
        <v>3</v>
      </c>
      <c r="L15" s="1">
        <v>3</v>
      </c>
      <c r="M15" s="1">
        <v>0</v>
      </c>
      <c r="N15" s="1">
        <v>0</v>
      </c>
      <c r="O15" s="1">
        <v>1.17</v>
      </c>
      <c r="P15" s="1">
        <v>0</v>
      </c>
      <c r="Q15" s="1">
        <v>1</v>
      </c>
      <c r="R15" s="1">
        <v>0</v>
      </c>
      <c r="S15" s="1">
        <v>3</v>
      </c>
      <c r="T15" s="1">
        <v>3</v>
      </c>
      <c r="U15" s="1">
        <v>0</v>
      </c>
      <c r="V15" s="1">
        <v>0</v>
      </c>
      <c r="X15">
        <f t="shared" ref="X15:AQ15" ca="1" si="9">C51+X14</f>
        <v>12</v>
      </c>
      <c r="Y15">
        <f t="shared" ca="1" si="9"/>
        <v>11</v>
      </c>
      <c r="Z15">
        <f t="shared" ca="1" si="9"/>
        <v>11</v>
      </c>
      <c r="AA15">
        <f t="shared" ca="1" si="9"/>
        <v>22</v>
      </c>
      <c r="AB15">
        <f t="shared" ca="1" si="9"/>
        <v>22</v>
      </c>
      <c r="AC15">
        <f t="shared" ca="1" si="9"/>
        <v>26</v>
      </c>
      <c r="AD15">
        <f t="shared" ca="1" si="9"/>
        <v>10</v>
      </c>
      <c r="AE15">
        <f t="shared" ca="1" si="9"/>
        <v>6</v>
      </c>
      <c r="AF15">
        <f t="shared" ca="1" si="9"/>
        <v>24</v>
      </c>
      <c r="AG15">
        <f t="shared" ca="1" si="9"/>
        <v>29</v>
      </c>
      <c r="AH15">
        <f t="shared" ca="1" si="9"/>
        <v>14</v>
      </c>
      <c r="AI15">
        <f t="shared" ca="1" si="9"/>
        <v>9</v>
      </c>
      <c r="AJ15">
        <f t="shared" ca="1" si="9"/>
        <v>5</v>
      </c>
      <c r="AK15">
        <f t="shared" ca="1" si="9"/>
        <v>23</v>
      </c>
      <c r="AL15">
        <f t="shared" ca="1" si="9"/>
        <v>21</v>
      </c>
      <c r="AM15">
        <f t="shared" ca="1" si="9"/>
        <v>17</v>
      </c>
      <c r="AN15">
        <f t="shared" ca="1" si="9"/>
        <v>23</v>
      </c>
      <c r="AO15">
        <f t="shared" ca="1" si="9"/>
        <v>24</v>
      </c>
      <c r="AP15">
        <f t="shared" ca="1" si="9"/>
        <v>8</v>
      </c>
      <c r="AQ15">
        <f t="shared" ca="1" si="9"/>
        <v>9</v>
      </c>
    </row>
    <row r="16" spans="1:43" x14ac:dyDescent="0.25">
      <c r="A16" s="9" t="s">
        <v>24</v>
      </c>
      <c r="B16" s="10">
        <v>15</v>
      </c>
      <c r="C16" s="1">
        <v>1</v>
      </c>
      <c r="D16" s="1">
        <v>0</v>
      </c>
      <c r="E16" s="1">
        <v>0.39</v>
      </c>
      <c r="F16" s="1">
        <v>0</v>
      </c>
      <c r="G16" s="1">
        <v>3</v>
      </c>
      <c r="H16" s="1">
        <v>1</v>
      </c>
      <c r="I16" s="1">
        <v>1</v>
      </c>
      <c r="J16" s="1">
        <v>1.17</v>
      </c>
      <c r="K16" s="1">
        <v>3</v>
      </c>
      <c r="L16" s="1">
        <v>1</v>
      </c>
      <c r="M16" s="1">
        <v>0</v>
      </c>
      <c r="N16" s="1">
        <v>3</v>
      </c>
      <c r="O16" s="1">
        <v>1.17</v>
      </c>
      <c r="P16" s="1">
        <v>1</v>
      </c>
      <c r="Q16" s="1">
        <v>3</v>
      </c>
      <c r="R16" s="1">
        <v>0</v>
      </c>
      <c r="S16" s="1">
        <v>1</v>
      </c>
      <c r="T16" s="1">
        <v>3</v>
      </c>
      <c r="U16" s="1">
        <v>0</v>
      </c>
      <c r="V16" s="1">
        <v>0</v>
      </c>
      <c r="X16">
        <f t="shared" ref="X16:AQ16" ca="1" si="10">C52+X15</f>
        <v>13</v>
      </c>
      <c r="Y16">
        <f t="shared" ca="1" si="10"/>
        <v>12</v>
      </c>
      <c r="Z16">
        <f t="shared" ca="1" si="10"/>
        <v>12</v>
      </c>
      <c r="AA16">
        <f t="shared" ca="1" si="10"/>
        <v>25</v>
      </c>
      <c r="AB16">
        <f t="shared" ca="1" si="10"/>
        <v>25</v>
      </c>
      <c r="AC16">
        <f t="shared" ca="1" si="10"/>
        <v>27</v>
      </c>
      <c r="AD16">
        <f t="shared" ca="1" si="10"/>
        <v>10</v>
      </c>
      <c r="AE16">
        <f t="shared" ca="1" si="10"/>
        <v>7</v>
      </c>
      <c r="AF16">
        <f t="shared" ca="1" si="10"/>
        <v>24</v>
      </c>
      <c r="AG16">
        <f t="shared" ca="1" si="10"/>
        <v>30</v>
      </c>
      <c r="AH16">
        <f t="shared" ca="1" si="10"/>
        <v>17</v>
      </c>
      <c r="AI16">
        <f t="shared" ca="1" si="10"/>
        <v>9</v>
      </c>
      <c r="AJ16">
        <f t="shared" ca="1" si="10"/>
        <v>6</v>
      </c>
      <c r="AK16">
        <f t="shared" ca="1" si="10"/>
        <v>24</v>
      </c>
      <c r="AL16">
        <f t="shared" ca="1" si="10"/>
        <v>24</v>
      </c>
      <c r="AM16">
        <f t="shared" ca="1" si="10"/>
        <v>17</v>
      </c>
      <c r="AN16">
        <f t="shared" ca="1" si="10"/>
        <v>23</v>
      </c>
      <c r="AO16">
        <f t="shared" ca="1" si="10"/>
        <v>25</v>
      </c>
      <c r="AP16">
        <f t="shared" ca="1" si="10"/>
        <v>9</v>
      </c>
      <c r="AQ16">
        <f t="shared" ca="1" si="10"/>
        <v>12</v>
      </c>
    </row>
    <row r="17" spans="1:43" x14ac:dyDescent="0.25">
      <c r="A17" s="9" t="s">
        <v>24</v>
      </c>
      <c r="B17" s="10">
        <v>16</v>
      </c>
      <c r="C17" s="1">
        <v>0</v>
      </c>
      <c r="D17" s="1">
        <v>0</v>
      </c>
      <c r="E17" s="1">
        <v>1.17</v>
      </c>
      <c r="F17" s="1">
        <v>3</v>
      </c>
      <c r="G17" s="1">
        <v>0</v>
      </c>
      <c r="H17" s="1">
        <v>3</v>
      </c>
      <c r="I17" s="1">
        <v>1</v>
      </c>
      <c r="J17" s="1">
        <v>1.17</v>
      </c>
      <c r="K17" s="1">
        <v>3</v>
      </c>
      <c r="L17" s="1">
        <v>3</v>
      </c>
      <c r="M17" s="1">
        <v>3</v>
      </c>
      <c r="N17" s="1">
        <v>1</v>
      </c>
      <c r="O17" s="1">
        <v>1.17</v>
      </c>
      <c r="P17" s="1">
        <v>1</v>
      </c>
      <c r="Q17" s="1">
        <v>1</v>
      </c>
      <c r="R17" s="1">
        <v>1</v>
      </c>
      <c r="S17" s="1">
        <v>1</v>
      </c>
      <c r="T17" s="1">
        <v>0</v>
      </c>
      <c r="U17" s="1">
        <v>0</v>
      </c>
      <c r="V17" s="1">
        <v>1</v>
      </c>
      <c r="X17">
        <f t="shared" ref="X17:AQ17" ca="1" si="11">C53+X16</f>
        <v>16</v>
      </c>
      <c r="Y17">
        <f t="shared" ca="1" si="11"/>
        <v>12</v>
      </c>
      <c r="Z17">
        <f t="shared" ca="1" si="11"/>
        <v>15</v>
      </c>
      <c r="AA17">
        <f t="shared" ca="1" si="11"/>
        <v>28</v>
      </c>
      <c r="AB17">
        <f t="shared" ca="1" si="11"/>
        <v>28</v>
      </c>
      <c r="AC17">
        <f t="shared" ca="1" si="11"/>
        <v>30</v>
      </c>
      <c r="AD17">
        <f t="shared" ca="1" si="11"/>
        <v>10</v>
      </c>
      <c r="AE17">
        <f t="shared" ca="1" si="11"/>
        <v>7</v>
      </c>
      <c r="AF17">
        <f t="shared" ca="1" si="11"/>
        <v>27</v>
      </c>
      <c r="AG17">
        <f t="shared" ca="1" si="11"/>
        <v>33</v>
      </c>
      <c r="AH17">
        <f t="shared" ca="1" si="11"/>
        <v>20</v>
      </c>
      <c r="AI17">
        <f t="shared" ca="1" si="11"/>
        <v>9</v>
      </c>
      <c r="AJ17">
        <f t="shared" ca="1" si="11"/>
        <v>7</v>
      </c>
      <c r="AK17">
        <f t="shared" ca="1" si="11"/>
        <v>24</v>
      </c>
      <c r="AL17">
        <f t="shared" ca="1" si="11"/>
        <v>24</v>
      </c>
      <c r="AM17">
        <f t="shared" ca="1" si="11"/>
        <v>17</v>
      </c>
      <c r="AN17">
        <f t="shared" ca="1" si="11"/>
        <v>24</v>
      </c>
      <c r="AO17">
        <f t="shared" ca="1" si="11"/>
        <v>25</v>
      </c>
      <c r="AP17">
        <f t="shared" ca="1" si="11"/>
        <v>12</v>
      </c>
      <c r="AQ17">
        <f t="shared" ca="1" si="11"/>
        <v>12</v>
      </c>
    </row>
    <row r="18" spans="1:43" x14ac:dyDescent="0.25">
      <c r="A18" s="9" t="s">
        <v>24</v>
      </c>
      <c r="B18" s="10">
        <v>17</v>
      </c>
      <c r="C18" s="1">
        <v>1</v>
      </c>
      <c r="D18" s="1">
        <v>0</v>
      </c>
      <c r="E18" s="1">
        <v>1.17</v>
      </c>
      <c r="F18" s="1">
        <v>1</v>
      </c>
      <c r="G18" s="1">
        <v>0</v>
      </c>
      <c r="H18" s="1">
        <v>3</v>
      </c>
      <c r="I18" s="1">
        <v>1</v>
      </c>
      <c r="J18" s="1">
        <v>1.17</v>
      </c>
      <c r="K18" s="1">
        <v>3</v>
      </c>
      <c r="L18" s="1">
        <v>3</v>
      </c>
      <c r="M18" s="1">
        <v>3</v>
      </c>
      <c r="N18" s="1">
        <v>3</v>
      </c>
      <c r="O18" s="1">
        <v>0.39</v>
      </c>
      <c r="P18" s="1">
        <v>0</v>
      </c>
      <c r="Q18" s="1">
        <v>3</v>
      </c>
      <c r="R18" s="1">
        <v>1</v>
      </c>
      <c r="S18" s="1">
        <v>0</v>
      </c>
      <c r="T18" s="1">
        <v>3</v>
      </c>
      <c r="U18" s="1">
        <v>1</v>
      </c>
      <c r="V18" s="1">
        <v>0</v>
      </c>
      <c r="X18">
        <f t="shared" ref="X18:AQ18" ca="1" si="12">C54+X17</f>
        <v>17</v>
      </c>
      <c r="Y18">
        <f t="shared" ca="1" si="12"/>
        <v>15</v>
      </c>
      <c r="Z18">
        <f t="shared" ca="1" si="12"/>
        <v>18</v>
      </c>
      <c r="AA18">
        <f t="shared" ca="1" si="12"/>
        <v>29</v>
      </c>
      <c r="AB18">
        <f t="shared" ca="1" si="12"/>
        <v>28</v>
      </c>
      <c r="AC18">
        <f t="shared" ca="1" si="12"/>
        <v>31</v>
      </c>
      <c r="AD18">
        <f t="shared" ca="1" si="12"/>
        <v>11</v>
      </c>
      <c r="AE18">
        <f t="shared" ca="1" si="12"/>
        <v>7</v>
      </c>
      <c r="AF18">
        <f t="shared" ca="1" si="12"/>
        <v>28</v>
      </c>
      <c r="AG18">
        <f t="shared" ca="1" si="12"/>
        <v>34</v>
      </c>
      <c r="AH18">
        <f t="shared" ca="1" si="12"/>
        <v>20</v>
      </c>
      <c r="AI18">
        <f t="shared" ca="1" si="12"/>
        <v>10</v>
      </c>
      <c r="AJ18">
        <f t="shared" ca="1" si="12"/>
        <v>7</v>
      </c>
      <c r="AK18">
        <f t="shared" ca="1" si="12"/>
        <v>27</v>
      </c>
      <c r="AL18">
        <f t="shared" ca="1" si="12"/>
        <v>25</v>
      </c>
      <c r="AM18">
        <f t="shared" ca="1" si="12"/>
        <v>18</v>
      </c>
      <c r="AN18">
        <f t="shared" ca="1" si="12"/>
        <v>24</v>
      </c>
      <c r="AO18">
        <f t="shared" ca="1" si="12"/>
        <v>28</v>
      </c>
      <c r="AP18">
        <f t="shared" ca="1" si="12"/>
        <v>13</v>
      </c>
      <c r="AQ18">
        <f t="shared" ca="1" si="12"/>
        <v>15</v>
      </c>
    </row>
    <row r="19" spans="1:43" x14ac:dyDescent="0.25">
      <c r="A19" s="9" t="s">
        <v>24</v>
      </c>
      <c r="B19" s="10">
        <v>18</v>
      </c>
      <c r="C19" s="1">
        <v>3</v>
      </c>
      <c r="D19" s="1">
        <v>0</v>
      </c>
      <c r="E19" s="1">
        <v>0.39</v>
      </c>
      <c r="F19" s="1">
        <v>3</v>
      </c>
      <c r="G19" s="1">
        <v>3</v>
      </c>
      <c r="H19" s="1">
        <v>0</v>
      </c>
      <c r="I19" s="1">
        <v>0</v>
      </c>
      <c r="J19" s="1">
        <v>1.17</v>
      </c>
      <c r="K19" s="1">
        <v>0</v>
      </c>
      <c r="L19" s="1">
        <v>3</v>
      </c>
      <c r="M19" s="1">
        <v>3</v>
      </c>
      <c r="N19" s="1">
        <v>3</v>
      </c>
      <c r="O19" s="1">
        <v>0</v>
      </c>
      <c r="P19" s="1">
        <v>3</v>
      </c>
      <c r="Q19" s="1">
        <v>0</v>
      </c>
      <c r="R19" s="1">
        <v>3</v>
      </c>
      <c r="S19" s="1">
        <v>0</v>
      </c>
      <c r="T19" s="1">
        <v>1</v>
      </c>
      <c r="U19" s="1">
        <v>1</v>
      </c>
      <c r="V19" s="1">
        <v>0</v>
      </c>
      <c r="X19">
        <f t="shared" ref="X19:AQ19" ca="1" si="13">C55+X18</f>
        <v>20</v>
      </c>
      <c r="Y19">
        <f t="shared" ca="1" si="13"/>
        <v>18</v>
      </c>
      <c r="Z19">
        <f t="shared" ca="1" si="13"/>
        <v>19</v>
      </c>
      <c r="AA19">
        <f t="shared" ca="1" si="13"/>
        <v>30</v>
      </c>
      <c r="AB19">
        <f t="shared" ca="1" si="13"/>
        <v>31</v>
      </c>
      <c r="AC19">
        <f t="shared" ca="1" si="13"/>
        <v>34</v>
      </c>
      <c r="AD19">
        <f t="shared" ca="1" si="13"/>
        <v>12</v>
      </c>
      <c r="AE19">
        <f t="shared" ca="1" si="13"/>
        <v>7</v>
      </c>
      <c r="AF19">
        <f t="shared" ca="1" si="13"/>
        <v>28</v>
      </c>
      <c r="AG19">
        <f t="shared" ca="1" si="13"/>
        <v>37</v>
      </c>
      <c r="AH19">
        <f t="shared" ca="1" si="13"/>
        <v>23</v>
      </c>
      <c r="AI19">
        <f t="shared" ca="1" si="13"/>
        <v>10</v>
      </c>
      <c r="AJ19">
        <f t="shared" ca="1" si="13"/>
        <v>7</v>
      </c>
      <c r="AK19">
        <f t="shared" ca="1" si="13"/>
        <v>28</v>
      </c>
      <c r="AL19">
        <f t="shared" ca="1" si="13"/>
        <v>25</v>
      </c>
      <c r="AM19">
        <f t="shared" ca="1" si="13"/>
        <v>19</v>
      </c>
      <c r="AN19">
        <f t="shared" ca="1" si="13"/>
        <v>27</v>
      </c>
      <c r="AO19">
        <f t="shared" ca="1" si="13"/>
        <v>28</v>
      </c>
      <c r="AP19">
        <f t="shared" ca="1" si="13"/>
        <v>13</v>
      </c>
      <c r="AQ19">
        <f t="shared" ca="1" si="13"/>
        <v>16</v>
      </c>
    </row>
    <row r="20" spans="1:43" x14ac:dyDescent="0.25">
      <c r="A20" s="9" t="s">
        <v>24</v>
      </c>
      <c r="B20" s="10">
        <v>19</v>
      </c>
      <c r="C20" s="1">
        <v>3</v>
      </c>
      <c r="D20" s="1">
        <v>1</v>
      </c>
      <c r="E20" s="1">
        <v>0.39</v>
      </c>
      <c r="F20" s="1">
        <v>3</v>
      </c>
      <c r="G20" s="1">
        <v>0</v>
      </c>
      <c r="H20" s="1">
        <v>3</v>
      </c>
      <c r="I20" s="1">
        <v>3</v>
      </c>
      <c r="J20" s="1">
        <v>1.17</v>
      </c>
      <c r="K20" s="1">
        <v>0</v>
      </c>
      <c r="L20" s="1">
        <v>3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3</v>
      </c>
      <c r="U20" s="1">
        <v>1</v>
      </c>
      <c r="V20" s="1">
        <v>1</v>
      </c>
      <c r="X20">
        <f t="shared" ref="X20:AQ20" ca="1" si="14">C56+X19</f>
        <v>21</v>
      </c>
      <c r="Y20">
        <f t="shared" ca="1" si="14"/>
        <v>19</v>
      </c>
      <c r="Z20">
        <f t="shared" ca="1" si="14"/>
        <v>19</v>
      </c>
      <c r="AA20">
        <f t="shared" ca="1" si="14"/>
        <v>31</v>
      </c>
      <c r="AB20">
        <f t="shared" ca="1" si="14"/>
        <v>32</v>
      </c>
      <c r="AC20">
        <f t="shared" ca="1" si="14"/>
        <v>37</v>
      </c>
      <c r="AD20">
        <f t="shared" ca="1" si="14"/>
        <v>13</v>
      </c>
      <c r="AE20">
        <f t="shared" ca="1" si="14"/>
        <v>8</v>
      </c>
      <c r="AF20">
        <f t="shared" ca="1" si="14"/>
        <v>29</v>
      </c>
      <c r="AG20">
        <f t="shared" ca="1" si="14"/>
        <v>38</v>
      </c>
      <c r="AH20">
        <f t="shared" ca="1" si="14"/>
        <v>24</v>
      </c>
      <c r="AI20">
        <f t="shared" ca="1" si="14"/>
        <v>13</v>
      </c>
      <c r="AJ20">
        <f t="shared" ca="1" si="14"/>
        <v>10</v>
      </c>
      <c r="AK20">
        <f t="shared" ca="1" si="14"/>
        <v>28</v>
      </c>
      <c r="AL20">
        <f t="shared" ca="1" si="14"/>
        <v>26</v>
      </c>
      <c r="AM20">
        <f t="shared" ca="1" si="14"/>
        <v>19</v>
      </c>
      <c r="AN20">
        <f t="shared" ca="1" si="14"/>
        <v>28</v>
      </c>
      <c r="AO20">
        <f t="shared" ca="1" si="14"/>
        <v>31</v>
      </c>
      <c r="AP20">
        <f t="shared" ca="1" si="14"/>
        <v>13</v>
      </c>
      <c r="AQ20">
        <f t="shared" ca="1" si="14"/>
        <v>17</v>
      </c>
    </row>
    <row r="21" spans="1:43" x14ac:dyDescent="0.25">
      <c r="A21" s="9" t="s">
        <v>24</v>
      </c>
      <c r="B21" s="10">
        <v>20</v>
      </c>
      <c r="C21" s="1">
        <v>3</v>
      </c>
      <c r="D21" s="1">
        <v>3</v>
      </c>
      <c r="E21" s="1">
        <v>0.39</v>
      </c>
      <c r="F21" s="1">
        <v>3</v>
      </c>
      <c r="G21" s="1">
        <v>1</v>
      </c>
      <c r="H21" s="1">
        <v>1</v>
      </c>
      <c r="I21" s="1">
        <v>0</v>
      </c>
      <c r="J21" s="1">
        <v>1.17</v>
      </c>
      <c r="K21" s="1">
        <v>3</v>
      </c>
      <c r="L21" s="1">
        <v>3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3</v>
      </c>
      <c r="U21" s="1">
        <v>3</v>
      </c>
      <c r="V21" s="1">
        <v>0</v>
      </c>
      <c r="X21">
        <f t="shared" ref="X21:AQ21" ca="1" si="15">C57+X20</f>
        <v>24</v>
      </c>
      <c r="Y21">
        <f t="shared" ca="1" si="15"/>
        <v>19</v>
      </c>
      <c r="Z21">
        <f t="shared" ca="1" si="15"/>
        <v>19</v>
      </c>
      <c r="AA21">
        <f t="shared" ca="1" si="15"/>
        <v>32</v>
      </c>
      <c r="AB21">
        <f t="shared" ca="1" si="15"/>
        <v>32</v>
      </c>
      <c r="AC21">
        <f t="shared" ca="1" si="15"/>
        <v>40</v>
      </c>
      <c r="AD21">
        <f t="shared" ca="1" si="15"/>
        <v>13</v>
      </c>
      <c r="AE21">
        <f t="shared" ca="1" si="15"/>
        <v>9</v>
      </c>
      <c r="AF21">
        <f t="shared" ca="1" si="15"/>
        <v>32</v>
      </c>
      <c r="AG21">
        <f t="shared" ca="1" si="15"/>
        <v>41</v>
      </c>
      <c r="AH21">
        <f t="shared" ca="1" si="15"/>
        <v>27</v>
      </c>
      <c r="AI21">
        <f t="shared" ca="1" si="15"/>
        <v>13</v>
      </c>
      <c r="AJ21">
        <f t="shared" ca="1" si="15"/>
        <v>10</v>
      </c>
      <c r="AK21">
        <f t="shared" ca="1" si="15"/>
        <v>31</v>
      </c>
      <c r="AL21">
        <f t="shared" ca="1" si="15"/>
        <v>26</v>
      </c>
      <c r="AM21">
        <f t="shared" ca="1" si="15"/>
        <v>22</v>
      </c>
      <c r="AN21">
        <f t="shared" ca="1" si="15"/>
        <v>31</v>
      </c>
      <c r="AO21">
        <f t="shared" ca="1" si="15"/>
        <v>32</v>
      </c>
      <c r="AP21">
        <f t="shared" ca="1" si="15"/>
        <v>13</v>
      </c>
      <c r="AQ21">
        <f t="shared" ca="1" si="15"/>
        <v>18</v>
      </c>
    </row>
    <row r="22" spans="1:43" x14ac:dyDescent="0.25">
      <c r="A22" s="9" t="s">
        <v>24</v>
      </c>
      <c r="B22" s="10">
        <v>21</v>
      </c>
      <c r="C22" s="1">
        <v>3</v>
      </c>
      <c r="D22" s="1">
        <v>0</v>
      </c>
      <c r="E22" s="1">
        <v>1.17</v>
      </c>
      <c r="F22" s="1">
        <v>3</v>
      </c>
      <c r="G22" s="1">
        <v>0</v>
      </c>
      <c r="H22" s="1">
        <v>3</v>
      </c>
      <c r="I22" s="1">
        <v>0</v>
      </c>
      <c r="J22" s="1">
        <v>1.17</v>
      </c>
      <c r="K22" s="1">
        <v>3</v>
      </c>
      <c r="L22" s="1">
        <v>3</v>
      </c>
      <c r="M22" s="1">
        <v>3</v>
      </c>
      <c r="N22" s="1">
        <v>0</v>
      </c>
      <c r="O22" s="1">
        <v>0.39</v>
      </c>
      <c r="P22" s="1">
        <v>3</v>
      </c>
      <c r="Q22" s="1">
        <v>0</v>
      </c>
      <c r="R22" s="1">
        <v>3</v>
      </c>
      <c r="S22" s="1">
        <v>0</v>
      </c>
      <c r="T22" s="1">
        <v>3</v>
      </c>
      <c r="U22" s="1">
        <v>0</v>
      </c>
      <c r="V22" s="1">
        <v>3</v>
      </c>
      <c r="X22">
        <f t="shared" ref="X22:AQ22" ca="1" si="16">C58+X21</f>
        <v>24</v>
      </c>
      <c r="Y22">
        <f t="shared" ca="1" si="16"/>
        <v>20</v>
      </c>
      <c r="Z22">
        <f t="shared" ca="1" si="16"/>
        <v>19</v>
      </c>
      <c r="AA22">
        <f t="shared" ca="1" si="16"/>
        <v>33</v>
      </c>
      <c r="AB22">
        <f t="shared" ca="1" si="16"/>
        <v>35</v>
      </c>
      <c r="AC22">
        <f t="shared" ca="1" si="16"/>
        <v>43</v>
      </c>
      <c r="AD22">
        <f t="shared" ca="1" si="16"/>
        <v>14</v>
      </c>
      <c r="AE22">
        <f t="shared" ca="1" si="16"/>
        <v>10</v>
      </c>
      <c r="AF22">
        <f t="shared" ca="1" si="16"/>
        <v>35</v>
      </c>
      <c r="AG22">
        <f t="shared" ca="1" si="16"/>
        <v>44</v>
      </c>
      <c r="AH22">
        <f t="shared" ca="1" si="16"/>
        <v>27</v>
      </c>
      <c r="AI22">
        <f t="shared" ca="1" si="16"/>
        <v>13</v>
      </c>
      <c r="AJ22">
        <f t="shared" ca="1" si="16"/>
        <v>10</v>
      </c>
      <c r="AK22">
        <f t="shared" ca="1" si="16"/>
        <v>32</v>
      </c>
      <c r="AL22">
        <f t="shared" ca="1" si="16"/>
        <v>29</v>
      </c>
      <c r="AM22">
        <f t="shared" ca="1" si="16"/>
        <v>23</v>
      </c>
      <c r="AN22">
        <f t="shared" ca="1" si="16"/>
        <v>31</v>
      </c>
      <c r="AO22">
        <f t="shared" ca="1" si="16"/>
        <v>35</v>
      </c>
      <c r="AP22">
        <f t="shared" ca="1" si="16"/>
        <v>13</v>
      </c>
      <c r="AQ22">
        <f t="shared" ca="1" si="16"/>
        <v>21</v>
      </c>
    </row>
    <row r="23" spans="1:43" x14ac:dyDescent="0.25">
      <c r="A23" s="9" t="s">
        <v>24</v>
      </c>
      <c r="B23" s="10">
        <v>22</v>
      </c>
      <c r="C23" s="1">
        <v>3</v>
      </c>
      <c r="D23" s="1">
        <v>1</v>
      </c>
      <c r="E23" s="1">
        <v>1.17</v>
      </c>
      <c r="F23" s="1">
        <v>3</v>
      </c>
      <c r="G23" s="1">
        <v>3</v>
      </c>
      <c r="H23" s="1">
        <v>1</v>
      </c>
      <c r="I23" s="1">
        <v>0</v>
      </c>
      <c r="J23" s="1">
        <v>0.39</v>
      </c>
      <c r="K23" s="1">
        <v>1</v>
      </c>
      <c r="L23" s="1">
        <v>3</v>
      </c>
      <c r="M23" s="1">
        <v>0</v>
      </c>
      <c r="N23" s="1">
        <v>3</v>
      </c>
      <c r="O23" s="1">
        <v>1.17</v>
      </c>
      <c r="P23" s="1">
        <v>1</v>
      </c>
      <c r="Q23" s="1">
        <v>0</v>
      </c>
      <c r="R23" s="1">
        <v>1</v>
      </c>
      <c r="S23" s="1">
        <v>0</v>
      </c>
      <c r="T23" s="1">
        <v>3</v>
      </c>
      <c r="U23" s="1">
        <v>1</v>
      </c>
      <c r="V23" s="1">
        <v>0</v>
      </c>
      <c r="X23">
        <f t="shared" ref="X23:AQ23" ca="1" si="17">C59+X22</f>
        <v>25</v>
      </c>
      <c r="Y23">
        <f t="shared" ca="1" si="17"/>
        <v>20</v>
      </c>
      <c r="Z23">
        <f t="shared" ca="1" si="17"/>
        <v>20</v>
      </c>
      <c r="AA23">
        <f t="shared" ca="1" si="17"/>
        <v>33</v>
      </c>
      <c r="AB23">
        <f t="shared" ca="1" si="17"/>
        <v>38</v>
      </c>
      <c r="AC23">
        <f t="shared" ca="1" si="17"/>
        <v>43</v>
      </c>
      <c r="AD23">
        <f t="shared" ca="1" si="17"/>
        <v>17</v>
      </c>
      <c r="AE23">
        <f t="shared" ca="1" si="17"/>
        <v>10</v>
      </c>
      <c r="AF23">
        <f t="shared" ca="1" si="17"/>
        <v>38</v>
      </c>
      <c r="AG23">
        <f t="shared" ca="1" si="17"/>
        <v>47</v>
      </c>
      <c r="AH23">
        <f t="shared" ca="1" si="17"/>
        <v>27</v>
      </c>
      <c r="AI23">
        <f t="shared" ca="1" si="17"/>
        <v>14</v>
      </c>
      <c r="AJ23">
        <f t="shared" ca="1" si="17"/>
        <v>11</v>
      </c>
      <c r="AK23">
        <f t="shared" ca="1" si="17"/>
        <v>33</v>
      </c>
      <c r="AL23">
        <f t="shared" ca="1" si="17"/>
        <v>32</v>
      </c>
      <c r="AM23">
        <f t="shared" ca="1" si="17"/>
        <v>23</v>
      </c>
      <c r="AN23">
        <f t="shared" ca="1" si="17"/>
        <v>32</v>
      </c>
      <c r="AO23">
        <f t="shared" ca="1" si="17"/>
        <v>38</v>
      </c>
      <c r="AP23">
        <f t="shared" ca="1" si="17"/>
        <v>13</v>
      </c>
      <c r="AQ23">
        <f t="shared" ca="1" si="17"/>
        <v>24</v>
      </c>
    </row>
    <row r="24" spans="1:43" x14ac:dyDescent="0.25">
      <c r="A24" s="9" t="s">
        <v>24</v>
      </c>
      <c r="B24" s="10">
        <v>23</v>
      </c>
      <c r="C24" s="1">
        <v>1</v>
      </c>
      <c r="D24" s="1">
        <v>3</v>
      </c>
      <c r="E24" s="1">
        <v>0.39</v>
      </c>
      <c r="F24" s="1">
        <v>1</v>
      </c>
      <c r="G24" s="1">
        <v>3</v>
      </c>
      <c r="H24" s="1">
        <v>0</v>
      </c>
      <c r="I24" s="1">
        <v>0</v>
      </c>
      <c r="J24" s="1">
        <v>0.39</v>
      </c>
      <c r="K24" s="1">
        <v>3</v>
      </c>
      <c r="L24" s="1">
        <v>3</v>
      </c>
      <c r="M24" s="1">
        <v>3</v>
      </c>
      <c r="N24" s="1">
        <v>1</v>
      </c>
      <c r="O24" s="1">
        <v>0</v>
      </c>
      <c r="P24" s="1">
        <v>1</v>
      </c>
      <c r="Q24" s="1">
        <v>0</v>
      </c>
      <c r="R24" s="1">
        <v>3</v>
      </c>
      <c r="S24" s="1">
        <v>3</v>
      </c>
      <c r="T24" s="1">
        <v>0</v>
      </c>
      <c r="U24" s="1">
        <v>0</v>
      </c>
      <c r="V24" s="1">
        <v>1</v>
      </c>
      <c r="X24">
        <f t="shared" ref="X24:AQ24" ca="1" si="18">C60+X23</f>
        <v>28</v>
      </c>
      <c r="Y24">
        <f t="shared" ca="1" si="18"/>
        <v>21</v>
      </c>
      <c r="Z24">
        <f t="shared" ca="1" si="18"/>
        <v>21</v>
      </c>
      <c r="AA24">
        <f t="shared" ca="1" si="18"/>
        <v>36</v>
      </c>
      <c r="AB24">
        <f t="shared" ca="1" si="18"/>
        <v>39</v>
      </c>
      <c r="AC24">
        <f t="shared" ca="1" si="18"/>
        <v>44</v>
      </c>
      <c r="AD24">
        <f t="shared" ca="1" si="18"/>
        <v>20</v>
      </c>
      <c r="AE24">
        <f t="shared" ca="1" si="18"/>
        <v>11</v>
      </c>
      <c r="AF24">
        <f t="shared" ca="1" si="18"/>
        <v>41</v>
      </c>
      <c r="AG24">
        <f t="shared" ca="1" si="18"/>
        <v>48</v>
      </c>
      <c r="AH24">
        <f t="shared" ca="1" si="18"/>
        <v>30</v>
      </c>
      <c r="AI24">
        <f t="shared" ca="1" si="18"/>
        <v>14</v>
      </c>
      <c r="AJ24">
        <f t="shared" ca="1" si="18"/>
        <v>12</v>
      </c>
      <c r="AK24">
        <f t="shared" ca="1" si="18"/>
        <v>33</v>
      </c>
      <c r="AL24">
        <f t="shared" ca="1" si="18"/>
        <v>32</v>
      </c>
      <c r="AM24">
        <f t="shared" ca="1" si="18"/>
        <v>23</v>
      </c>
      <c r="AN24">
        <f t="shared" ca="1" si="18"/>
        <v>32</v>
      </c>
      <c r="AO24">
        <f t="shared" ca="1" si="18"/>
        <v>39</v>
      </c>
      <c r="AP24">
        <f t="shared" ca="1" si="18"/>
        <v>13</v>
      </c>
      <c r="AQ24">
        <f t="shared" ca="1" si="18"/>
        <v>27</v>
      </c>
    </row>
    <row r="25" spans="1:43" x14ac:dyDescent="0.25">
      <c r="A25" s="9" t="s">
        <v>24</v>
      </c>
      <c r="B25" s="10">
        <v>24</v>
      </c>
      <c r="C25" s="1">
        <v>3</v>
      </c>
      <c r="D25" s="1">
        <v>0</v>
      </c>
      <c r="E25" s="1">
        <v>1.17</v>
      </c>
      <c r="F25" s="1">
        <v>3</v>
      </c>
      <c r="G25" s="1">
        <v>0</v>
      </c>
      <c r="H25" s="1">
        <v>3</v>
      </c>
      <c r="I25" s="1">
        <v>1</v>
      </c>
      <c r="J25" s="1">
        <v>1.17</v>
      </c>
      <c r="K25" s="1">
        <v>1</v>
      </c>
      <c r="L25" s="1">
        <v>0</v>
      </c>
      <c r="M25" s="1">
        <v>0</v>
      </c>
      <c r="N25" s="1">
        <v>0</v>
      </c>
      <c r="O25" s="1">
        <v>1.17</v>
      </c>
      <c r="P25" s="1">
        <v>3</v>
      </c>
      <c r="Q25" s="1">
        <v>3</v>
      </c>
      <c r="R25" s="1">
        <v>3</v>
      </c>
      <c r="S25" s="1">
        <v>0</v>
      </c>
      <c r="T25" s="1">
        <v>1</v>
      </c>
      <c r="U25" s="1">
        <v>1</v>
      </c>
      <c r="V25" s="1">
        <v>3</v>
      </c>
      <c r="X25">
        <f t="shared" ref="X25:AQ25" ca="1" si="19">C61+X24</f>
        <v>29</v>
      </c>
      <c r="Y25">
        <f t="shared" ca="1" si="19"/>
        <v>24</v>
      </c>
      <c r="Z25">
        <f t="shared" ca="1" si="19"/>
        <v>22</v>
      </c>
      <c r="AA25">
        <f t="shared" ca="1" si="19"/>
        <v>36</v>
      </c>
      <c r="AB25">
        <f t="shared" ca="1" si="19"/>
        <v>40</v>
      </c>
      <c r="AC25">
        <f t="shared" ca="1" si="19"/>
        <v>45</v>
      </c>
      <c r="AD25">
        <f t="shared" ca="1" si="19"/>
        <v>21</v>
      </c>
      <c r="AE25">
        <f t="shared" ca="1" si="19"/>
        <v>11</v>
      </c>
      <c r="AF25">
        <f t="shared" ca="1" si="19"/>
        <v>41</v>
      </c>
      <c r="AG25">
        <f t="shared" ca="1" si="19"/>
        <v>49</v>
      </c>
      <c r="AH25">
        <f t="shared" ca="1" si="19"/>
        <v>33</v>
      </c>
      <c r="AI25">
        <f t="shared" ca="1" si="19"/>
        <v>15</v>
      </c>
      <c r="AJ25">
        <f t="shared" ca="1" si="19"/>
        <v>12</v>
      </c>
      <c r="AK25">
        <f t="shared" ca="1" si="19"/>
        <v>34</v>
      </c>
      <c r="AL25">
        <f t="shared" ca="1" si="19"/>
        <v>35</v>
      </c>
      <c r="AM25">
        <f t="shared" ca="1" si="19"/>
        <v>23</v>
      </c>
      <c r="AN25">
        <f t="shared" ca="1" si="19"/>
        <v>35</v>
      </c>
      <c r="AO25">
        <f t="shared" ca="1" si="19"/>
        <v>42</v>
      </c>
      <c r="AP25">
        <f t="shared" ca="1" si="19"/>
        <v>14</v>
      </c>
      <c r="AQ25">
        <f t="shared" ca="1" si="19"/>
        <v>28</v>
      </c>
    </row>
    <row r="26" spans="1:43" x14ac:dyDescent="0.25">
      <c r="A26" s="9" t="s">
        <v>24</v>
      </c>
      <c r="B26" s="10">
        <v>25</v>
      </c>
      <c r="C26" s="1">
        <v>0</v>
      </c>
      <c r="D26" s="1">
        <v>0</v>
      </c>
      <c r="E26" s="1">
        <v>1.17</v>
      </c>
      <c r="F26" s="1">
        <v>3</v>
      </c>
      <c r="G26" s="1">
        <v>3</v>
      </c>
      <c r="H26" s="1">
        <v>0</v>
      </c>
      <c r="I26" s="1">
        <v>3</v>
      </c>
      <c r="J26" s="1">
        <v>1.17</v>
      </c>
      <c r="K26" s="1">
        <v>3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3</v>
      </c>
      <c r="T26" s="1">
        <v>3</v>
      </c>
      <c r="U26" s="1">
        <v>0</v>
      </c>
      <c r="V26" s="1">
        <v>3</v>
      </c>
      <c r="X26">
        <f t="shared" ref="X26:AQ26" ca="1" si="20">C62+X25</f>
        <v>32</v>
      </c>
      <c r="Y26">
        <f t="shared" ca="1" si="20"/>
        <v>24</v>
      </c>
      <c r="Z26">
        <f t="shared" ca="1" si="20"/>
        <v>25</v>
      </c>
      <c r="AA26">
        <f t="shared" ca="1" si="20"/>
        <v>37</v>
      </c>
      <c r="AB26">
        <f t="shared" ca="1" si="20"/>
        <v>41</v>
      </c>
      <c r="AC26">
        <f t="shared" ca="1" si="20"/>
        <v>46</v>
      </c>
      <c r="AD26">
        <f t="shared" ca="1" si="20"/>
        <v>22</v>
      </c>
      <c r="AE26">
        <f t="shared" ca="1" si="20"/>
        <v>11</v>
      </c>
      <c r="AF26">
        <f t="shared" ca="1" si="20"/>
        <v>42</v>
      </c>
      <c r="AG26">
        <f t="shared" ca="1" si="20"/>
        <v>50</v>
      </c>
      <c r="AH26">
        <f t="shared" ca="1" si="20"/>
        <v>36</v>
      </c>
      <c r="AI26">
        <f t="shared" ca="1" si="20"/>
        <v>16</v>
      </c>
      <c r="AJ26">
        <f t="shared" ca="1" si="20"/>
        <v>12</v>
      </c>
      <c r="AK26">
        <f t="shared" ca="1" si="20"/>
        <v>37</v>
      </c>
      <c r="AL26">
        <f t="shared" ca="1" si="20"/>
        <v>38</v>
      </c>
      <c r="AM26">
        <f t="shared" ca="1" si="20"/>
        <v>23</v>
      </c>
      <c r="AN26">
        <f t="shared" ca="1" si="20"/>
        <v>35</v>
      </c>
      <c r="AO26">
        <f t="shared" ca="1" si="20"/>
        <v>45</v>
      </c>
      <c r="AP26">
        <f t="shared" ca="1" si="20"/>
        <v>14</v>
      </c>
      <c r="AQ26">
        <f t="shared" ca="1" si="20"/>
        <v>29</v>
      </c>
    </row>
    <row r="27" spans="1:43" x14ac:dyDescent="0.25">
      <c r="A27" s="9" t="s">
        <v>24</v>
      </c>
      <c r="B27" s="10">
        <v>26</v>
      </c>
      <c r="C27" s="1">
        <v>1</v>
      </c>
      <c r="D27" s="1">
        <v>1</v>
      </c>
      <c r="E27" s="1">
        <v>1.17</v>
      </c>
      <c r="F27" s="1">
        <v>1</v>
      </c>
      <c r="G27" s="1">
        <v>0</v>
      </c>
      <c r="H27" s="1">
        <v>0</v>
      </c>
      <c r="I27" s="1">
        <v>0</v>
      </c>
      <c r="J27" s="1">
        <v>1.17</v>
      </c>
      <c r="K27" s="1">
        <v>3</v>
      </c>
      <c r="L27" s="1">
        <v>3</v>
      </c>
      <c r="M27" s="1">
        <v>1</v>
      </c>
      <c r="N27" s="1">
        <v>0</v>
      </c>
      <c r="O27" s="1">
        <v>1.17</v>
      </c>
      <c r="P27" s="1">
        <v>3</v>
      </c>
      <c r="Q27" s="1">
        <v>1</v>
      </c>
      <c r="R27" s="1">
        <v>0</v>
      </c>
      <c r="S27" s="1">
        <v>1</v>
      </c>
      <c r="T27" s="1">
        <v>3</v>
      </c>
      <c r="U27" s="1">
        <v>1</v>
      </c>
      <c r="V27" s="1">
        <v>3</v>
      </c>
      <c r="X27">
        <f t="shared" ref="X27:AQ27" ca="1" si="21">C63+X26</f>
        <v>33</v>
      </c>
      <c r="Y27">
        <f t="shared" ca="1" si="21"/>
        <v>27</v>
      </c>
      <c r="Z27">
        <f t="shared" ca="1" si="21"/>
        <v>28</v>
      </c>
      <c r="AA27">
        <f t="shared" ca="1" si="21"/>
        <v>37</v>
      </c>
      <c r="AB27">
        <f t="shared" ca="1" si="21"/>
        <v>44</v>
      </c>
      <c r="AC27">
        <f t="shared" ca="1" si="21"/>
        <v>47</v>
      </c>
      <c r="AD27">
        <f t="shared" ca="1" si="21"/>
        <v>23</v>
      </c>
      <c r="AE27">
        <f t="shared" ca="1" si="21"/>
        <v>11</v>
      </c>
      <c r="AF27">
        <f t="shared" ca="1" si="21"/>
        <v>43</v>
      </c>
      <c r="AG27">
        <f t="shared" ca="1" si="21"/>
        <v>51</v>
      </c>
      <c r="AH27">
        <f t="shared" ca="1" si="21"/>
        <v>36</v>
      </c>
      <c r="AI27">
        <f t="shared" ca="1" si="21"/>
        <v>19</v>
      </c>
      <c r="AJ27">
        <f t="shared" ca="1" si="21"/>
        <v>15</v>
      </c>
      <c r="AK27">
        <f t="shared" ca="1" si="21"/>
        <v>37</v>
      </c>
      <c r="AL27">
        <f t="shared" ca="1" si="21"/>
        <v>38</v>
      </c>
      <c r="AM27">
        <f t="shared" ca="1" si="21"/>
        <v>23</v>
      </c>
      <c r="AN27">
        <f t="shared" ca="1" si="21"/>
        <v>38</v>
      </c>
      <c r="AO27">
        <f t="shared" ca="1" si="21"/>
        <v>46</v>
      </c>
      <c r="AP27">
        <f t="shared" ca="1" si="21"/>
        <v>14</v>
      </c>
      <c r="AQ27">
        <f t="shared" ca="1" si="21"/>
        <v>32</v>
      </c>
    </row>
    <row r="28" spans="1:43" x14ac:dyDescent="0.25">
      <c r="A28" s="9" t="s">
        <v>24</v>
      </c>
      <c r="B28" s="10">
        <v>27</v>
      </c>
      <c r="C28" s="1">
        <v>3</v>
      </c>
      <c r="D28" s="1">
        <v>0</v>
      </c>
      <c r="E28" s="1">
        <v>0.39</v>
      </c>
      <c r="F28" s="1">
        <v>3</v>
      </c>
      <c r="G28" s="1">
        <v>1</v>
      </c>
      <c r="H28" s="1">
        <v>3</v>
      </c>
      <c r="I28" s="1">
        <v>3</v>
      </c>
      <c r="J28" s="1">
        <v>1.17</v>
      </c>
      <c r="K28" s="1">
        <v>3</v>
      </c>
      <c r="L28" s="1">
        <v>3</v>
      </c>
      <c r="M28" s="1">
        <v>3</v>
      </c>
      <c r="N28" s="1">
        <v>3</v>
      </c>
      <c r="O28" s="1">
        <v>1.17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1</v>
      </c>
      <c r="V28" s="1">
        <v>3</v>
      </c>
      <c r="X28">
        <f t="shared" ref="X28:AQ28" ca="1" si="22">C64+X27</f>
        <v>36</v>
      </c>
      <c r="Y28">
        <f t="shared" ca="1" si="22"/>
        <v>27</v>
      </c>
      <c r="Z28">
        <f t="shared" ca="1" si="22"/>
        <v>28</v>
      </c>
      <c r="AA28">
        <f t="shared" ca="1" si="22"/>
        <v>38</v>
      </c>
      <c r="AB28">
        <f t="shared" ca="1" si="22"/>
        <v>47</v>
      </c>
      <c r="AC28">
        <f t="shared" ca="1" si="22"/>
        <v>48</v>
      </c>
      <c r="AD28">
        <f t="shared" ca="1" si="22"/>
        <v>26</v>
      </c>
      <c r="AE28">
        <f t="shared" ca="1" si="22"/>
        <v>11</v>
      </c>
      <c r="AF28">
        <f t="shared" ca="1" si="22"/>
        <v>43</v>
      </c>
      <c r="AG28">
        <f t="shared" ca="1" si="22"/>
        <v>51</v>
      </c>
      <c r="AH28">
        <f t="shared" ca="1" si="22"/>
        <v>39</v>
      </c>
      <c r="AI28">
        <f t="shared" ca="1" si="22"/>
        <v>19</v>
      </c>
      <c r="AJ28">
        <f t="shared" ca="1" si="22"/>
        <v>15</v>
      </c>
      <c r="AK28">
        <f t="shared" ca="1" si="22"/>
        <v>40</v>
      </c>
      <c r="AL28">
        <f t="shared" ca="1" si="22"/>
        <v>41</v>
      </c>
      <c r="AM28">
        <f t="shared" ca="1" si="22"/>
        <v>26</v>
      </c>
      <c r="AN28">
        <f t="shared" ca="1" si="22"/>
        <v>39</v>
      </c>
      <c r="AO28">
        <f t="shared" ca="1" si="22"/>
        <v>49</v>
      </c>
      <c r="AP28">
        <f t="shared" ca="1" si="22"/>
        <v>15</v>
      </c>
      <c r="AQ28">
        <f t="shared" ca="1" si="22"/>
        <v>32</v>
      </c>
    </row>
    <row r="29" spans="1:43" x14ac:dyDescent="0.25">
      <c r="A29" s="9" t="s">
        <v>24</v>
      </c>
      <c r="B29" s="10">
        <v>28</v>
      </c>
      <c r="C29" s="1">
        <v>0</v>
      </c>
      <c r="D29" s="1">
        <v>3</v>
      </c>
      <c r="E29" s="1">
        <v>1.17</v>
      </c>
      <c r="F29" s="1">
        <v>3</v>
      </c>
      <c r="G29" s="1">
        <v>0</v>
      </c>
      <c r="H29" s="1">
        <v>3</v>
      </c>
      <c r="I29" s="1">
        <v>0</v>
      </c>
      <c r="J29" s="1">
        <v>0.39</v>
      </c>
      <c r="K29" s="1">
        <v>3</v>
      </c>
      <c r="L29" s="1">
        <v>3</v>
      </c>
      <c r="M29" s="1">
        <v>3</v>
      </c>
      <c r="N29" s="1">
        <v>3</v>
      </c>
      <c r="O29" s="1">
        <v>0.39</v>
      </c>
      <c r="P29" s="1">
        <v>0</v>
      </c>
      <c r="Q29" s="1">
        <v>3</v>
      </c>
      <c r="R29" s="1">
        <v>0</v>
      </c>
      <c r="S29" s="1">
        <v>1</v>
      </c>
      <c r="T29" s="1">
        <v>3</v>
      </c>
      <c r="U29" s="1">
        <v>0</v>
      </c>
      <c r="V29" s="1">
        <v>0</v>
      </c>
      <c r="X29">
        <f t="shared" ref="X29:AQ29" ca="1" si="23">C65+X28</f>
        <v>36</v>
      </c>
      <c r="Y29">
        <f t="shared" ca="1" si="23"/>
        <v>28</v>
      </c>
      <c r="Z29">
        <f t="shared" ca="1" si="23"/>
        <v>28</v>
      </c>
      <c r="AA29">
        <f t="shared" ca="1" si="23"/>
        <v>41</v>
      </c>
      <c r="AB29">
        <f t="shared" ca="1" si="23"/>
        <v>50</v>
      </c>
      <c r="AC29">
        <f t="shared" ca="1" si="23"/>
        <v>51</v>
      </c>
      <c r="AD29">
        <f t="shared" ca="1" si="23"/>
        <v>29</v>
      </c>
      <c r="AE29">
        <f t="shared" ca="1" si="23"/>
        <v>11</v>
      </c>
      <c r="AF29">
        <f t="shared" ca="1" si="23"/>
        <v>46</v>
      </c>
      <c r="AG29">
        <f t="shared" ca="1" si="23"/>
        <v>54</v>
      </c>
      <c r="AH29">
        <f t="shared" ca="1" si="23"/>
        <v>42</v>
      </c>
      <c r="AI29">
        <f t="shared" ca="1" si="23"/>
        <v>19</v>
      </c>
      <c r="AJ29">
        <f t="shared" ca="1" si="23"/>
        <v>15</v>
      </c>
      <c r="AK29">
        <f t="shared" ca="1" si="23"/>
        <v>40</v>
      </c>
      <c r="AL29">
        <f t="shared" ca="1" si="23"/>
        <v>42</v>
      </c>
      <c r="AM29">
        <f t="shared" ca="1" si="23"/>
        <v>29</v>
      </c>
      <c r="AN29">
        <f t="shared" ca="1" si="23"/>
        <v>39</v>
      </c>
      <c r="AO29">
        <f t="shared" ca="1" si="23"/>
        <v>52</v>
      </c>
      <c r="AP29">
        <f t="shared" ca="1" si="23"/>
        <v>15</v>
      </c>
      <c r="AQ29">
        <f t="shared" ca="1" si="23"/>
        <v>32</v>
      </c>
    </row>
    <row r="30" spans="1:43" x14ac:dyDescent="0.25">
      <c r="A30" s="9" t="s">
        <v>24</v>
      </c>
      <c r="B30" s="10">
        <v>29</v>
      </c>
      <c r="C30" s="1">
        <v>3</v>
      </c>
      <c r="D30" s="1">
        <v>3</v>
      </c>
      <c r="E30" s="1">
        <v>1.17</v>
      </c>
      <c r="F30" s="1">
        <v>3</v>
      </c>
      <c r="G30" s="1">
        <v>1</v>
      </c>
      <c r="H30" s="1">
        <v>3</v>
      </c>
      <c r="I30" s="1">
        <v>0</v>
      </c>
      <c r="J30" s="1">
        <v>0.39</v>
      </c>
      <c r="K30" s="1">
        <v>3</v>
      </c>
      <c r="L30" s="1">
        <v>3</v>
      </c>
      <c r="M30" s="1">
        <v>0</v>
      </c>
      <c r="N30" s="1">
        <v>0</v>
      </c>
      <c r="O30" s="1">
        <v>0</v>
      </c>
      <c r="P30" s="1">
        <v>3</v>
      </c>
      <c r="Q30" s="1">
        <v>1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X30">
        <f t="shared" ref="X30:AQ30" ca="1" si="24">C66+X29</f>
        <v>39</v>
      </c>
      <c r="Y30">
        <f t="shared" ca="1" si="24"/>
        <v>29</v>
      </c>
      <c r="Z30">
        <f t="shared" ca="1" si="24"/>
        <v>31</v>
      </c>
      <c r="AA30">
        <f t="shared" ca="1" si="24"/>
        <v>44</v>
      </c>
      <c r="AB30">
        <f t="shared" ca="1" si="24"/>
        <v>53</v>
      </c>
      <c r="AC30">
        <f t="shared" ca="1" si="24"/>
        <v>51</v>
      </c>
      <c r="AD30">
        <f t="shared" ca="1" si="24"/>
        <v>29</v>
      </c>
      <c r="AE30">
        <f t="shared" ca="1" si="24"/>
        <v>11</v>
      </c>
      <c r="AF30">
        <f t="shared" ca="1" si="24"/>
        <v>47</v>
      </c>
      <c r="AG30">
        <f t="shared" ca="1" si="24"/>
        <v>55</v>
      </c>
      <c r="AH30">
        <f t="shared" ca="1" si="24"/>
        <v>45</v>
      </c>
      <c r="AI30">
        <f t="shared" ca="1" si="24"/>
        <v>20</v>
      </c>
      <c r="AJ30">
        <f t="shared" ca="1" si="24"/>
        <v>15</v>
      </c>
      <c r="AK30">
        <f t="shared" ca="1" si="24"/>
        <v>43</v>
      </c>
      <c r="AL30">
        <f t="shared" ca="1" si="24"/>
        <v>45</v>
      </c>
      <c r="AM30">
        <f t="shared" ca="1" si="24"/>
        <v>29</v>
      </c>
      <c r="AN30">
        <f t="shared" ca="1" si="24"/>
        <v>39</v>
      </c>
      <c r="AO30">
        <f t="shared" ca="1" si="24"/>
        <v>55</v>
      </c>
      <c r="AP30">
        <f t="shared" ca="1" si="24"/>
        <v>15</v>
      </c>
      <c r="AQ30">
        <f t="shared" ca="1" si="24"/>
        <v>32</v>
      </c>
    </row>
    <row r="31" spans="1:43" x14ac:dyDescent="0.25">
      <c r="A31" s="9" t="s">
        <v>24</v>
      </c>
      <c r="B31" s="10">
        <v>30</v>
      </c>
      <c r="C31" s="1">
        <v>0</v>
      </c>
      <c r="D31" s="1">
        <v>0</v>
      </c>
      <c r="E31" s="1">
        <v>1.17</v>
      </c>
      <c r="F31" s="1">
        <v>0</v>
      </c>
      <c r="G31" s="1">
        <v>0</v>
      </c>
      <c r="H31" s="1">
        <v>3</v>
      </c>
      <c r="I31" s="1">
        <v>3</v>
      </c>
      <c r="J31" s="1">
        <v>1.17</v>
      </c>
      <c r="K31" s="1">
        <v>3</v>
      </c>
      <c r="L31" s="1">
        <v>1</v>
      </c>
      <c r="M31" s="1">
        <v>3</v>
      </c>
      <c r="N31" s="1">
        <v>3</v>
      </c>
      <c r="O31" s="1">
        <v>0</v>
      </c>
      <c r="P31" s="1">
        <v>3</v>
      </c>
      <c r="Q31" s="1">
        <v>3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X31">
        <f t="shared" ref="X31:AQ31" ca="1" si="25">C67+X30</f>
        <v>40</v>
      </c>
      <c r="Y31">
        <f t="shared" ca="1" si="25"/>
        <v>30</v>
      </c>
      <c r="Z31">
        <f t="shared" ca="1" si="25"/>
        <v>31</v>
      </c>
      <c r="AA31">
        <f t="shared" ca="1" si="25"/>
        <v>45</v>
      </c>
      <c r="AB31">
        <f t="shared" ca="1" si="25"/>
        <v>56</v>
      </c>
      <c r="AC31">
        <f t="shared" ca="1" si="25"/>
        <v>51</v>
      </c>
      <c r="AD31">
        <f t="shared" ca="1" si="25"/>
        <v>32</v>
      </c>
      <c r="AE31">
        <f t="shared" ca="1" si="25"/>
        <v>12</v>
      </c>
      <c r="AF31">
        <f t="shared" ca="1" si="25"/>
        <v>50</v>
      </c>
      <c r="AG31">
        <f t="shared" ca="1" si="25"/>
        <v>56</v>
      </c>
      <c r="AH31">
        <f t="shared" ca="1" si="25"/>
        <v>48</v>
      </c>
      <c r="AI31">
        <f t="shared" ca="1" si="25"/>
        <v>20</v>
      </c>
      <c r="AJ31">
        <f t="shared" ca="1" si="25"/>
        <v>16</v>
      </c>
      <c r="AK31">
        <f t="shared" ca="1" si="25"/>
        <v>43</v>
      </c>
      <c r="AL31">
        <f t="shared" ca="1" si="25"/>
        <v>48</v>
      </c>
      <c r="AM31">
        <f t="shared" ca="1" si="25"/>
        <v>29</v>
      </c>
      <c r="AN31">
        <f t="shared" ca="1" si="25"/>
        <v>39</v>
      </c>
      <c r="AO31">
        <f t="shared" ca="1" si="25"/>
        <v>58</v>
      </c>
      <c r="AP31">
        <f t="shared" ca="1" si="25"/>
        <v>16</v>
      </c>
      <c r="AQ31">
        <f t="shared" ca="1" si="25"/>
        <v>33</v>
      </c>
    </row>
    <row r="32" spans="1:43" x14ac:dyDescent="0.25">
      <c r="A32" s="9" t="s">
        <v>24</v>
      </c>
      <c r="B32" s="10">
        <v>31</v>
      </c>
      <c r="C32" s="1">
        <v>1</v>
      </c>
      <c r="D32" s="1">
        <v>0</v>
      </c>
      <c r="E32" s="1">
        <v>0</v>
      </c>
      <c r="F32" s="1">
        <v>3</v>
      </c>
      <c r="G32" s="1">
        <v>3</v>
      </c>
      <c r="H32" s="1">
        <v>3</v>
      </c>
      <c r="I32" s="1">
        <v>0</v>
      </c>
      <c r="J32" s="1">
        <v>0.39</v>
      </c>
      <c r="K32" s="1">
        <v>3</v>
      </c>
      <c r="L32" s="1">
        <v>3</v>
      </c>
      <c r="M32" s="1">
        <v>0</v>
      </c>
      <c r="N32" s="1">
        <v>0</v>
      </c>
      <c r="O32" s="1">
        <v>1.17</v>
      </c>
      <c r="P32" s="1">
        <v>0</v>
      </c>
      <c r="Q32" s="1">
        <v>3</v>
      </c>
      <c r="R32" s="1">
        <v>0</v>
      </c>
      <c r="S32" s="1">
        <v>1</v>
      </c>
      <c r="T32" s="1">
        <v>3</v>
      </c>
      <c r="U32" s="1">
        <v>1</v>
      </c>
      <c r="V32" s="1">
        <v>3</v>
      </c>
      <c r="X32">
        <f t="shared" ref="X32:AQ32" ca="1" si="26">C68+X31</f>
        <v>41</v>
      </c>
      <c r="Y32">
        <f t="shared" ca="1" si="26"/>
        <v>30</v>
      </c>
      <c r="Z32">
        <f t="shared" ca="1" si="26"/>
        <v>32</v>
      </c>
      <c r="AA32">
        <f t="shared" ca="1" si="26"/>
        <v>46</v>
      </c>
      <c r="AB32">
        <f t="shared" ca="1" si="26"/>
        <v>59</v>
      </c>
      <c r="AC32">
        <f t="shared" ca="1" si="26"/>
        <v>54</v>
      </c>
      <c r="AD32">
        <f t="shared" ca="1" si="26"/>
        <v>33</v>
      </c>
      <c r="AE32">
        <f t="shared" ca="1" si="26"/>
        <v>13</v>
      </c>
      <c r="AF32">
        <f t="shared" ca="1" si="26"/>
        <v>53</v>
      </c>
      <c r="AG32">
        <f t="shared" ca="1" si="26"/>
        <v>57</v>
      </c>
      <c r="AH32">
        <f t="shared" ca="1" si="26"/>
        <v>49</v>
      </c>
      <c r="AI32">
        <f t="shared" ca="1" si="26"/>
        <v>20</v>
      </c>
      <c r="AJ32">
        <f t="shared" ca="1" si="26"/>
        <v>16</v>
      </c>
      <c r="AK32">
        <f t="shared" ca="1" si="26"/>
        <v>44</v>
      </c>
      <c r="AL32">
        <f t="shared" ca="1" si="26"/>
        <v>49</v>
      </c>
      <c r="AM32">
        <f t="shared" ca="1" si="26"/>
        <v>32</v>
      </c>
      <c r="AN32">
        <f t="shared" ca="1" si="26"/>
        <v>39</v>
      </c>
      <c r="AO32">
        <f t="shared" ca="1" si="26"/>
        <v>59</v>
      </c>
      <c r="AP32">
        <f t="shared" ca="1" si="26"/>
        <v>17</v>
      </c>
      <c r="AQ32">
        <f t="shared" ca="1" si="26"/>
        <v>34</v>
      </c>
    </row>
    <row r="33" spans="1:43" x14ac:dyDescent="0.25">
      <c r="A33" s="9" t="s">
        <v>24</v>
      </c>
      <c r="B33" s="10">
        <v>32</v>
      </c>
      <c r="C33" s="1">
        <v>1</v>
      </c>
      <c r="D33" s="1">
        <v>0</v>
      </c>
      <c r="E33" s="1">
        <v>0.39</v>
      </c>
      <c r="F33" s="1">
        <v>0</v>
      </c>
      <c r="G33" s="1">
        <v>3</v>
      </c>
      <c r="H33" s="1">
        <v>3</v>
      </c>
      <c r="I33" s="1">
        <v>0</v>
      </c>
      <c r="J33" s="1">
        <v>1.17</v>
      </c>
      <c r="K33" s="1">
        <v>3</v>
      </c>
      <c r="L33" s="1">
        <v>0</v>
      </c>
      <c r="M33" s="1">
        <v>3</v>
      </c>
      <c r="N33" s="1">
        <v>0</v>
      </c>
      <c r="O33" s="1">
        <v>0</v>
      </c>
      <c r="P33" s="1">
        <v>3</v>
      </c>
      <c r="Q33" s="1">
        <v>3</v>
      </c>
      <c r="R33" s="1">
        <v>0</v>
      </c>
      <c r="S33" s="1">
        <v>3</v>
      </c>
      <c r="T33" s="1">
        <v>0</v>
      </c>
      <c r="U33" s="1">
        <v>3</v>
      </c>
      <c r="V33" s="1">
        <v>3</v>
      </c>
      <c r="X33">
        <f t="shared" ref="X33:AQ33" ca="1" si="27">C69+X32</f>
        <v>41</v>
      </c>
      <c r="Y33">
        <f t="shared" ca="1" si="27"/>
        <v>31</v>
      </c>
      <c r="Z33">
        <f t="shared" ca="1" si="27"/>
        <v>32</v>
      </c>
      <c r="AA33">
        <f t="shared" ca="1" si="27"/>
        <v>49</v>
      </c>
      <c r="AB33">
        <f t="shared" ca="1" si="27"/>
        <v>59</v>
      </c>
      <c r="AC33">
        <f t="shared" ca="1" si="27"/>
        <v>57</v>
      </c>
      <c r="AD33">
        <f t="shared" ca="1" si="27"/>
        <v>33</v>
      </c>
      <c r="AE33">
        <f t="shared" ca="1" si="27"/>
        <v>14</v>
      </c>
      <c r="AF33">
        <f t="shared" ca="1" si="27"/>
        <v>56</v>
      </c>
      <c r="AG33">
        <f t="shared" ca="1" si="27"/>
        <v>60</v>
      </c>
      <c r="AH33">
        <f t="shared" ca="1" si="27"/>
        <v>49</v>
      </c>
      <c r="AI33">
        <f t="shared" ca="1" si="27"/>
        <v>23</v>
      </c>
      <c r="AJ33">
        <f t="shared" ca="1" si="27"/>
        <v>16</v>
      </c>
      <c r="AK33">
        <f t="shared" ca="1" si="27"/>
        <v>47</v>
      </c>
      <c r="AL33">
        <f t="shared" ca="1" si="27"/>
        <v>52</v>
      </c>
      <c r="AM33">
        <f t="shared" ca="1" si="27"/>
        <v>33</v>
      </c>
      <c r="AN33">
        <f t="shared" ca="1" si="27"/>
        <v>40</v>
      </c>
      <c r="AO33">
        <f t="shared" ca="1" si="27"/>
        <v>60</v>
      </c>
      <c r="AP33">
        <f t="shared" ca="1" si="27"/>
        <v>17</v>
      </c>
      <c r="AQ33">
        <f t="shared" ca="1" si="27"/>
        <v>35</v>
      </c>
    </row>
    <row r="34" spans="1:43" x14ac:dyDescent="0.25">
      <c r="A34" s="9" t="s">
        <v>24</v>
      </c>
      <c r="B34" s="10">
        <v>33</v>
      </c>
      <c r="C34" s="1">
        <v>0</v>
      </c>
      <c r="D34" s="1">
        <v>0</v>
      </c>
      <c r="E34" s="1">
        <v>1.17</v>
      </c>
      <c r="F34" s="1">
        <v>3</v>
      </c>
      <c r="G34" s="1">
        <v>3</v>
      </c>
      <c r="H34" s="1">
        <v>3</v>
      </c>
      <c r="I34" s="1">
        <v>3</v>
      </c>
      <c r="J34" s="1">
        <v>0</v>
      </c>
      <c r="K34" s="1">
        <v>3</v>
      </c>
      <c r="L34" s="1">
        <v>1</v>
      </c>
      <c r="M34" s="1">
        <v>3</v>
      </c>
      <c r="N34" s="1">
        <v>0</v>
      </c>
      <c r="O34" s="1">
        <v>1.17</v>
      </c>
      <c r="P34" s="1">
        <v>0</v>
      </c>
      <c r="Q34" s="1">
        <v>0</v>
      </c>
      <c r="R34" s="1">
        <v>1</v>
      </c>
      <c r="S34" s="1">
        <v>0</v>
      </c>
      <c r="T34" s="1">
        <v>3</v>
      </c>
      <c r="U34" s="1">
        <v>1</v>
      </c>
      <c r="V34" s="1">
        <v>0</v>
      </c>
      <c r="X34">
        <f t="shared" ref="X34:AQ34" ca="1" si="28">C70+X33</f>
        <v>41</v>
      </c>
      <c r="Y34">
        <f t="shared" ca="1" si="28"/>
        <v>31</v>
      </c>
      <c r="Z34">
        <f t="shared" ca="1" si="28"/>
        <v>33</v>
      </c>
      <c r="AA34">
        <f t="shared" ca="1" si="28"/>
        <v>49</v>
      </c>
      <c r="AB34">
        <f t="shared" ca="1" si="28"/>
        <v>62</v>
      </c>
      <c r="AC34">
        <f t="shared" ca="1" si="28"/>
        <v>58</v>
      </c>
      <c r="AD34">
        <f t="shared" ca="1" si="28"/>
        <v>36</v>
      </c>
      <c r="AE34">
        <f t="shared" ca="1" si="28"/>
        <v>14</v>
      </c>
      <c r="AF34">
        <f t="shared" ca="1" si="28"/>
        <v>59</v>
      </c>
      <c r="AG34">
        <f t="shared" ca="1" si="28"/>
        <v>60</v>
      </c>
      <c r="AH34">
        <f t="shared" ca="1" si="28"/>
        <v>52</v>
      </c>
      <c r="AI34">
        <f t="shared" ca="1" si="28"/>
        <v>23</v>
      </c>
      <c r="AJ34">
        <f t="shared" ca="1" si="28"/>
        <v>19</v>
      </c>
      <c r="AK34">
        <f t="shared" ca="1" si="28"/>
        <v>48</v>
      </c>
      <c r="AL34">
        <f t="shared" ca="1" si="28"/>
        <v>55</v>
      </c>
      <c r="AM34">
        <f t="shared" ca="1" si="28"/>
        <v>36</v>
      </c>
      <c r="AN34">
        <f t="shared" ca="1" si="28"/>
        <v>40</v>
      </c>
      <c r="AO34">
        <f t="shared" ca="1" si="28"/>
        <v>61</v>
      </c>
      <c r="AP34">
        <f t="shared" ca="1" si="28"/>
        <v>17</v>
      </c>
      <c r="AQ34">
        <f t="shared" ca="1" si="28"/>
        <v>38</v>
      </c>
    </row>
    <row r="35" spans="1:43" x14ac:dyDescent="0.25">
      <c r="A35" s="9" t="s">
        <v>24</v>
      </c>
      <c r="B35" s="10">
        <v>34</v>
      </c>
      <c r="C35" s="1">
        <v>3</v>
      </c>
      <c r="D35" s="1">
        <v>1</v>
      </c>
      <c r="E35" s="1">
        <v>0</v>
      </c>
      <c r="F35" s="1">
        <v>3</v>
      </c>
      <c r="G35" s="1">
        <v>3</v>
      </c>
      <c r="H35" s="1">
        <v>0</v>
      </c>
      <c r="I35" s="1">
        <v>0</v>
      </c>
      <c r="J35" s="1">
        <v>0.39</v>
      </c>
      <c r="K35" s="1">
        <v>3</v>
      </c>
      <c r="L35" s="1">
        <v>3</v>
      </c>
      <c r="M35" s="1">
        <v>0</v>
      </c>
      <c r="N35" s="1">
        <v>0</v>
      </c>
      <c r="O35" s="1">
        <v>0.39</v>
      </c>
      <c r="P35" s="1">
        <v>0</v>
      </c>
      <c r="Q35" s="1">
        <v>3</v>
      </c>
      <c r="R35" s="1">
        <v>3</v>
      </c>
      <c r="S35" s="1">
        <v>0</v>
      </c>
      <c r="T35" s="1">
        <v>1</v>
      </c>
      <c r="U35" s="1">
        <v>0</v>
      </c>
      <c r="V35" s="1">
        <v>0</v>
      </c>
      <c r="X35">
        <f t="shared" ref="X35:AQ35" ca="1" si="29">C71+X34</f>
        <v>44</v>
      </c>
      <c r="Y35">
        <f t="shared" ca="1" si="29"/>
        <v>31</v>
      </c>
      <c r="Z35">
        <f t="shared" ca="1" si="29"/>
        <v>33</v>
      </c>
      <c r="AA35">
        <f t="shared" ca="1" si="29"/>
        <v>52</v>
      </c>
      <c r="AB35">
        <f t="shared" ca="1" si="29"/>
        <v>63</v>
      </c>
      <c r="AC35">
        <f t="shared" ca="1" si="29"/>
        <v>59</v>
      </c>
      <c r="AD35">
        <f t="shared" ca="1" si="29"/>
        <v>37</v>
      </c>
      <c r="AE35">
        <f t="shared" ca="1" si="29"/>
        <v>15</v>
      </c>
      <c r="AF35">
        <f t="shared" ca="1" si="29"/>
        <v>62</v>
      </c>
      <c r="AG35">
        <f t="shared" ca="1" si="29"/>
        <v>60</v>
      </c>
      <c r="AH35">
        <f t="shared" ca="1" si="29"/>
        <v>55</v>
      </c>
      <c r="AI35">
        <f t="shared" ca="1" si="29"/>
        <v>23</v>
      </c>
      <c r="AJ35">
        <f t="shared" ca="1" si="29"/>
        <v>19</v>
      </c>
      <c r="AK35">
        <f t="shared" ca="1" si="29"/>
        <v>49</v>
      </c>
      <c r="AL35">
        <f t="shared" ca="1" si="29"/>
        <v>55</v>
      </c>
      <c r="AM35">
        <f t="shared" ca="1" si="29"/>
        <v>37</v>
      </c>
      <c r="AN35">
        <f t="shared" ca="1" si="29"/>
        <v>41</v>
      </c>
      <c r="AO35">
        <f t="shared" ca="1" si="29"/>
        <v>64</v>
      </c>
      <c r="AP35">
        <f t="shared" ca="1" si="29"/>
        <v>18</v>
      </c>
      <c r="AQ35">
        <f t="shared" ca="1" si="29"/>
        <v>41</v>
      </c>
    </row>
    <row r="36" spans="1:43" x14ac:dyDescent="0.25">
      <c r="A36" s="9" t="s">
        <v>24</v>
      </c>
      <c r="B36" s="10">
        <v>35</v>
      </c>
      <c r="C36" s="1">
        <v>3</v>
      </c>
      <c r="D36" s="1">
        <v>0</v>
      </c>
      <c r="E36" s="1">
        <v>1.17</v>
      </c>
      <c r="F36" s="1">
        <v>0</v>
      </c>
      <c r="G36" s="1">
        <v>3</v>
      </c>
      <c r="H36" s="1">
        <v>3</v>
      </c>
      <c r="I36" s="1">
        <v>1</v>
      </c>
      <c r="J36" s="1">
        <v>1.17</v>
      </c>
      <c r="K36" s="1">
        <v>3</v>
      </c>
      <c r="L36" s="1">
        <v>3</v>
      </c>
      <c r="M36" s="1">
        <v>3</v>
      </c>
      <c r="N36" s="1">
        <v>0</v>
      </c>
      <c r="O36" s="1">
        <v>1.17</v>
      </c>
      <c r="P36" s="1">
        <v>1</v>
      </c>
      <c r="Q36" s="1">
        <v>1</v>
      </c>
      <c r="R36" s="1">
        <v>3</v>
      </c>
      <c r="S36" s="1">
        <v>3</v>
      </c>
      <c r="T36" s="1">
        <v>3</v>
      </c>
      <c r="U36" s="1">
        <v>3</v>
      </c>
      <c r="V36" s="1">
        <v>0</v>
      </c>
      <c r="X36">
        <f t="shared" ref="X36:AQ36" ca="1" si="30">C72+X35</f>
        <v>47</v>
      </c>
      <c r="Y36">
        <f t="shared" ca="1" si="30"/>
        <v>34</v>
      </c>
      <c r="Z36">
        <f t="shared" ca="1" si="30"/>
        <v>33</v>
      </c>
      <c r="AA36">
        <f t="shared" ca="1" si="30"/>
        <v>52</v>
      </c>
      <c r="AB36">
        <f t="shared" ca="1" si="30"/>
        <v>66</v>
      </c>
      <c r="AC36">
        <f t="shared" ca="1" si="30"/>
        <v>62</v>
      </c>
      <c r="AD36">
        <f t="shared" ca="1" si="30"/>
        <v>37</v>
      </c>
      <c r="AE36">
        <f t="shared" ca="1" si="30"/>
        <v>16</v>
      </c>
      <c r="AF36">
        <f t="shared" ca="1" si="30"/>
        <v>65</v>
      </c>
      <c r="AG36">
        <f t="shared" ca="1" si="30"/>
        <v>63</v>
      </c>
      <c r="AH36">
        <f t="shared" ca="1" si="30"/>
        <v>58</v>
      </c>
      <c r="AI36">
        <f t="shared" ca="1" si="30"/>
        <v>24</v>
      </c>
      <c r="AJ36">
        <f t="shared" ca="1" si="30"/>
        <v>19</v>
      </c>
      <c r="AK36">
        <f t="shared" ca="1" si="30"/>
        <v>50</v>
      </c>
      <c r="AL36">
        <f t="shared" ca="1" si="30"/>
        <v>56</v>
      </c>
      <c r="AM36">
        <f t="shared" ca="1" si="30"/>
        <v>37</v>
      </c>
      <c r="AN36">
        <f t="shared" ca="1" si="30"/>
        <v>42</v>
      </c>
      <c r="AO36">
        <f t="shared" ca="1" si="30"/>
        <v>65</v>
      </c>
      <c r="AP36">
        <f t="shared" ca="1" si="30"/>
        <v>18</v>
      </c>
      <c r="AQ36">
        <f t="shared" ca="1" si="30"/>
        <v>41</v>
      </c>
    </row>
    <row r="37" spans="1:43" x14ac:dyDescent="0.25">
      <c r="A37" s="9" t="s">
        <v>24</v>
      </c>
      <c r="B37" s="10">
        <v>36</v>
      </c>
      <c r="C37" s="1">
        <v>3</v>
      </c>
      <c r="D37" s="1">
        <v>3</v>
      </c>
      <c r="E37" s="1">
        <v>1.17</v>
      </c>
      <c r="F37" s="1">
        <v>3</v>
      </c>
      <c r="G37" s="1">
        <v>0</v>
      </c>
      <c r="H37" s="1">
        <v>0</v>
      </c>
      <c r="I37" s="1">
        <v>0</v>
      </c>
      <c r="J37" s="1">
        <v>1.17</v>
      </c>
      <c r="K37" s="1">
        <v>0</v>
      </c>
      <c r="L37" s="1">
        <v>3</v>
      </c>
      <c r="M37" s="1">
        <v>0</v>
      </c>
      <c r="N37" s="1">
        <v>0</v>
      </c>
      <c r="O37" s="1">
        <v>0.39</v>
      </c>
      <c r="P37" s="1">
        <v>3</v>
      </c>
      <c r="Q37" s="1">
        <v>0</v>
      </c>
      <c r="R37" s="1">
        <v>3</v>
      </c>
      <c r="S37" s="1">
        <v>3</v>
      </c>
      <c r="T37" s="1">
        <v>3</v>
      </c>
      <c r="U37" s="1">
        <v>0</v>
      </c>
      <c r="V37" s="1">
        <v>0</v>
      </c>
      <c r="X37">
        <f t="shared" ref="X37:AQ37" ca="1" si="31">C73+X36</f>
        <v>50</v>
      </c>
      <c r="Y37">
        <f t="shared" ca="1" si="31"/>
        <v>34</v>
      </c>
      <c r="Z37">
        <f t="shared" ca="1" si="31"/>
        <v>36</v>
      </c>
      <c r="AA37">
        <f t="shared" ca="1" si="31"/>
        <v>52</v>
      </c>
      <c r="AB37">
        <f t="shared" ca="1" si="31"/>
        <v>69</v>
      </c>
      <c r="AC37">
        <f t="shared" ca="1" si="31"/>
        <v>65</v>
      </c>
      <c r="AD37">
        <f t="shared" ca="1" si="31"/>
        <v>37</v>
      </c>
      <c r="AE37">
        <f t="shared" ca="1" si="31"/>
        <v>16</v>
      </c>
      <c r="AF37">
        <f t="shared" ca="1" si="31"/>
        <v>65</v>
      </c>
      <c r="AG37">
        <f t="shared" ca="1" si="31"/>
        <v>66</v>
      </c>
      <c r="AH37">
        <f t="shared" ca="1" si="31"/>
        <v>58</v>
      </c>
      <c r="AI37">
        <f t="shared" ca="1" si="31"/>
        <v>25</v>
      </c>
      <c r="AJ37">
        <f t="shared" ca="1" si="31"/>
        <v>22</v>
      </c>
      <c r="AK37">
        <f t="shared" ca="1" si="31"/>
        <v>53</v>
      </c>
      <c r="AL37">
        <f t="shared" ca="1" si="31"/>
        <v>59</v>
      </c>
      <c r="AM37">
        <f t="shared" ca="1" si="31"/>
        <v>37</v>
      </c>
      <c r="AN37">
        <f t="shared" ca="1" si="31"/>
        <v>43</v>
      </c>
      <c r="AO37">
        <f t="shared" ca="1" si="31"/>
        <v>65</v>
      </c>
      <c r="AP37">
        <f t="shared" ca="1" si="31"/>
        <v>21</v>
      </c>
      <c r="AQ37">
        <f t="shared" ca="1" si="31"/>
        <v>41</v>
      </c>
    </row>
    <row r="38" spans="1:43" x14ac:dyDescent="0.25">
      <c r="A38" s="9" t="s">
        <v>24</v>
      </c>
      <c r="B38" s="10">
        <v>37</v>
      </c>
      <c r="C38" s="1">
        <v>3</v>
      </c>
      <c r="D38" s="1">
        <v>0</v>
      </c>
      <c r="E38" s="1">
        <v>1.17</v>
      </c>
      <c r="F38" s="1">
        <v>1</v>
      </c>
      <c r="G38" s="1">
        <v>1</v>
      </c>
      <c r="H38" s="1">
        <v>0</v>
      </c>
      <c r="I38" s="1">
        <v>0</v>
      </c>
      <c r="J38" s="1">
        <v>1.17</v>
      </c>
      <c r="K38" s="1">
        <v>1</v>
      </c>
      <c r="L38" s="1">
        <v>3</v>
      </c>
      <c r="M38" s="1">
        <v>3</v>
      </c>
      <c r="N38" s="1">
        <v>3</v>
      </c>
      <c r="O38" s="1">
        <v>0.39</v>
      </c>
      <c r="P38" s="1">
        <v>3</v>
      </c>
      <c r="Q38" s="1">
        <v>3</v>
      </c>
      <c r="R38" s="1">
        <v>3</v>
      </c>
      <c r="S38" s="1">
        <v>0</v>
      </c>
      <c r="T38" s="1">
        <v>0</v>
      </c>
      <c r="U38" s="1">
        <v>0</v>
      </c>
      <c r="V38" s="1">
        <v>3</v>
      </c>
      <c r="X38">
        <f t="shared" ref="X38:AQ38" ca="1" si="32">C74+X37</f>
        <v>51</v>
      </c>
      <c r="Y38">
        <f t="shared" ca="1" si="32"/>
        <v>35</v>
      </c>
      <c r="Z38">
        <f t="shared" ca="1" si="32"/>
        <v>37</v>
      </c>
      <c r="AA38">
        <f t="shared" ca="1" si="32"/>
        <v>53</v>
      </c>
      <c r="AB38">
        <f t="shared" ca="1" si="32"/>
        <v>70</v>
      </c>
      <c r="AC38">
        <f t="shared" ca="1" si="32"/>
        <v>66</v>
      </c>
      <c r="AD38">
        <f t="shared" ca="1" si="32"/>
        <v>38</v>
      </c>
      <c r="AE38">
        <f t="shared" ca="1" si="32"/>
        <v>19</v>
      </c>
      <c r="AF38">
        <f t="shared" ca="1" si="32"/>
        <v>68</v>
      </c>
      <c r="AG38">
        <f t="shared" ca="1" si="32"/>
        <v>66</v>
      </c>
      <c r="AH38">
        <f t="shared" ca="1" si="32"/>
        <v>61</v>
      </c>
      <c r="AI38">
        <f t="shared" ca="1" si="32"/>
        <v>25</v>
      </c>
      <c r="AJ38">
        <f t="shared" ca="1" si="32"/>
        <v>22</v>
      </c>
      <c r="AK38">
        <f t="shared" ca="1" si="32"/>
        <v>56</v>
      </c>
      <c r="AL38">
        <f t="shared" ca="1" si="32"/>
        <v>59</v>
      </c>
      <c r="AM38">
        <f t="shared" ca="1" si="32"/>
        <v>37</v>
      </c>
      <c r="AN38">
        <f t="shared" ca="1" si="32"/>
        <v>46</v>
      </c>
      <c r="AO38">
        <f t="shared" ca="1" si="32"/>
        <v>68</v>
      </c>
      <c r="AP38">
        <f t="shared" ca="1" si="32"/>
        <v>21</v>
      </c>
      <c r="AQ38">
        <f t="shared" ca="1" si="32"/>
        <v>42</v>
      </c>
    </row>
    <row r="39" spans="1:43" x14ac:dyDescent="0.25">
      <c r="A39" s="9" t="s">
        <v>24</v>
      </c>
      <c r="B39" s="10">
        <v>38</v>
      </c>
      <c r="C39" s="1">
        <v>3</v>
      </c>
      <c r="D39" s="1">
        <v>0</v>
      </c>
      <c r="E39" s="1">
        <v>0.39</v>
      </c>
      <c r="F39" s="1">
        <v>3</v>
      </c>
      <c r="G39" s="1">
        <v>1</v>
      </c>
      <c r="H39" s="1">
        <v>3</v>
      </c>
      <c r="I39" s="1">
        <v>0</v>
      </c>
      <c r="J39" s="1">
        <v>1.17</v>
      </c>
      <c r="K39" s="1">
        <v>3</v>
      </c>
      <c r="L39" s="1">
        <v>3</v>
      </c>
      <c r="M39" s="1">
        <v>1</v>
      </c>
      <c r="N39" s="1">
        <v>0</v>
      </c>
      <c r="O39" s="1">
        <v>1.17</v>
      </c>
      <c r="P39" s="1">
        <v>1</v>
      </c>
      <c r="Q39" s="1">
        <v>3</v>
      </c>
      <c r="R39" s="1">
        <v>0</v>
      </c>
      <c r="S39" s="1">
        <v>3</v>
      </c>
      <c r="T39" s="1">
        <v>3</v>
      </c>
      <c r="U39" s="1">
        <v>0</v>
      </c>
      <c r="V39" s="1">
        <v>0</v>
      </c>
      <c r="X39">
        <f t="shared" ref="X39:AQ39" ca="1" si="33">C75+X38</f>
        <v>52</v>
      </c>
      <c r="Y39">
        <f t="shared" ca="1" si="33"/>
        <v>36</v>
      </c>
      <c r="Z39">
        <f t="shared" ca="1" si="33"/>
        <v>40</v>
      </c>
      <c r="AA39">
        <f t="shared" ca="1" si="33"/>
        <v>53</v>
      </c>
      <c r="AB39">
        <f t="shared" ca="1" si="33"/>
        <v>70</v>
      </c>
      <c r="AC39">
        <f t="shared" ca="1" si="33"/>
        <v>67</v>
      </c>
      <c r="AD39">
        <f t="shared" ca="1" si="33"/>
        <v>38</v>
      </c>
      <c r="AE39">
        <f t="shared" ca="1" si="33"/>
        <v>19</v>
      </c>
      <c r="AF39">
        <f t="shared" ca="1" si="33"/>
        <v>71</v>
      </c>
      <c r="AG39">
        <f t="shared" ca="1" si="33"/>
        <v>67</v>
      </c>
      <c r="AH39">
        <f t="shared" ca="1" si="33"/>
        <v>64</v>
      </c>
      <c r="AI39">
        <f t="shared" ca="1" si="33"/>
        <v>25</v>
      </c>
      <c r="AJ39">
        <f t="shared" ca="1" si="33"/>
        <v>23</v>
      </c>
      <c r="AK39">
        <f t="shared" ca="1" si="33"/>
        <v>59</v>
      </c>
      <c r="AL39">
        <f t="shared" ca="1" si="33"/>
        <v>60</v>
      </c>
      <c r="AM39">
        <f t="shared" ca="1" si="33"/>
        <v>38</v>
      </c>
      <c r="AN39">
        <f t="shared" ca="1" si="33"/>
        <v>47</v>
      </c>
      <c r="AO39">
        <f t="shared" ca="1" si="33"/>
        <v>69</v>
      </c>
      <c r="AP39">
        <f t="shared" ca="1" si="33"/>
        <v>24</v>
      </c>
      <c r="AQ39">
        <f t="shared" ca="1" si="33"/>
        <v>43</v>
      </c>
    </row>
    <row r="40" spans="1:43" x14ac:dyDescent="0.25">
      <c r="A40" s="7" t="s">
        <v>27</v>
      </c>
      <c r="B40" s="8">
        <v>1</v>
      </c>
      <c r="C40" s="12">
        <f ca="1">SUMPRODUCT((Fixtures!$A$2:$A$11=C$1)*(Fixtures!$C$2:$C$11=$B40)*(Fixtures!$W$2:$W$11))+SUMPRODUCT((Fixtures!$B$2:$B$11=C$1)*(Fixtures!$D$2:$D$11=$B40)*(Fixtures!$X$2:$X$11))</f>
        <v>0</v>
      </c>
      <c r="D40" s="12">
        <f ca="1">SUMPRODUCT((Fixtures!$A$2:$A$11=D$1)*(Fixtures!$C$2:$C$11=$B40)*(Fixtures!$W$2:$W$11))+SUMPRODUCT((Fixtures!$B$2:$B$11=D$1)*(Fixtures!$D$2:$D$11=$B40)*(Fixtures!$X$2:$X$11))</f>
        <v>1</v>
      </c>
      <c r="E40" s="12">
        <f ca="1">SUMPRODUCT((Fixtures!$A$2:$A$11=E$1)*(Fixtures!$C$2:$C$11=$B40)*(Fixtures!$W$2:$W$11))+SUMPRODUCT((Fixtures!$B$2:$B$11=E$1)*(Fixtures!$D$2:$D$11=$B40)*(Fixtures!$X$2:$X$11))</f>
        <v>0</v>
      </c>
      <c r="F40" s="12">
        <f ca="1">SUMPRODUCT((Fixtures!$A$2:$A$11=F$1)*(Fixtures!$C$2:$C$11=$B40)*(Fixtures!$W$2:$W$11))+SUMPRODUCT((Fixtures!$B$2:$B$11=F$1)*(Fixtures!$D$2:$D$11=$B40)*(Fixtures!$X$2:$X$11))</f>
        <v>3</v>
      </c>
      <c r="G40" s="12">
        <f ca="1">SUMPRODUCT((Fixtures!$A$2:$A$11=G$1)*(Fixtures!$C$2:$C$11=$B40)*(Fixtures!$W$2:$W$11))+SUMPRODUCT((Fixtures!$B$2:$B$11=G$1)*(Fixtures!$D$2:$D$11=$B40)*(Fixtures!$X$2:$X$11))</f>
        <v>3</v>
      </c>
      <c r="H40" s="12">
        <f ca="1">SUMPRODUCT((Fixtures!$A$2:$A$11=H$1)*(Fixtures!$C$2:$C$11=$B40)*(Fixtures!$W$2:$W$11))+SUMPRODUCT((Fixtures!$B$2:$B$11=H$1)*(Fixtures!$D$2:$D$11=$B40)*(Fixtures!$X$2:$X$11))</f>
        <v>3</v>
      </c>
      <c r="I40" s="12">
        <f ca="1">SUMPRODUCT((Fixtures!$A$2:$A$11=I$1)*(Fixtures!$C$2:$C$11=$B40)*(Fixtures!$W$2:$W$11))+SUMPRODUCT((Fixtures!$B$2:$B$11=I$1)*(Fixtures!$D$2:$D$11=$B40)*(Fixtures!$X$2:$X$11))</f>
        <v>1</v>
      </c>
      <c r="J40" s="12">
        <f ca="1">SUMPRODUCT((Fixtures!$A$2:$A$11=J$1)*(Fixtures!$C$2:$C$11=$B40)*(Fixtures!$W$2:$W$11))+SUMPRODUCT((Fixtures!$B$2:$B$11=J$1)*(Fixtures!$D$2:$D$11=$B40)*(Fixtures!$X$2:$X$11))</f>
        <v>0</v>
      </c>
      <c r="K40" s="12">
        <f ca="1">SUMPRODUCT((Fixtures!$A$2:$A$11=K$1)*(Fixtures!$C$2:$C$11=$B40)*(Fixtures!$W$2:$W$11))+SUMPRODUCT((Fixtures!$B$2:$B$11=K$1)*(Fixtures!$D$2:$D$11=$B40)*(Fixtures!$X$2:$X$11))</f>
        <v>0</v>
      </c>
      <c r="L40" s="12">
        <f ca="1">SUMPRODUCT((Fixtures!$A$2:$A$11=L$1)*(Fixtures!$C$2:$C$11=$B40)*(Fixtures!$W$2:$W$11))+SUMPRODUCT((Fixtures!$B$2:$B$11=L$1)*(Fixtures!$D$2:$D$11=$B40)*(Fixtures!$X$2:$X$11))</f>
        <v>3</v>
      </c>
      <c r="M40" s="12">
        <f ca="1">SUMPRODUCT((Fixtures!$A$2:$A$11=M$1)*(Fixtures!$C$2:$C$11=$B40)*(Fixtures!$W$2:$W$11))+SUMPRODUCT((Fixtures!$B$2:$B$11=M$1)*(Fixtures!$D$2:$D$11=$B40)*(Fixtures!$X$2:$X$11))</f>
        <v>1</v>
      </c>
      <c r="N40" s="12">
        <f ca="1">SUMPRODUCT((Fixtures!$A$2:$A$11=N$1)*(Fixtures!$C$2:$C$11=$B40)*(Fixtures!$W$2:$W$11))+SUMPRODUCT((Fixtures!$B$2:$B$11=N$1)*(Fixtures!$D$2:$D$11=$B40)*(Fixtures!$X$2:$X$11))</f>
        <v>0</v>
      </c>
      <c r="O40" s="12">
        <f ca="1">SUMPRODUCT((Fixtures!$A$2:$A$11=O$1)*(Fixtures!$C$2:$C$11=$B40)*(Fixtures!$W$2:$W$11))+SUMPRODUCT((Fixtures!$B$2:$B$11=O$1)*(Fixtures!$D$2:$D$11=$B40)*(Fixtures!$X$2:$X$11))</f>
        <v>1</v>
      </c>
      <c r="P40" s="12">
        <f ca="1">SUMPRODUCT((Fixtures!$A$2:$A$11=P$1)*(Fixtures!$C$2:$C$11=$B40)*(Fixtures!$W$2:$W$11))+SUMPRODUCT((Fixtures!$B$2:$B$11=P$1)*(Fixtures!$D$2:$D$11=$B40)*(Fixtures!$X$2:$X$11))</f>
        <v>3</v>
      </c>
      <c r="Q40" s="12">
        <f ca="1">SUMPRODUCT((Fixtures!$A$2:$A$11=Q$1)*(Fixtures!$C$2:$C$11=$B40)*(Fixtures!$W$2:$W$11))+SUMPRODUCT((Fixtures!$B$2:$B$11=Q$1)*(Fixtures!$D$2:$D$11=$B40)*(Fixtures!$X$2:$X$11))</f>
        <v>1</v>
      </c>
      <c r="R40" s="12">
        <f ca="1">SUMPRODUCT((Fixtures!$A$2:$A$11=R$1)*(Fixtures!$C$2:$C$11=$B40)*(Fixtures!$W$2:$W$11))+SUMPRODUCT((Fixtures!$B$2:$B$11=R$1)*(Fixtures!$D$2:$D$11=$B40)*(Fixtures!$X$2:$X$11))</f>
        <v>0</v>
      </c>
      <c r="S40" s="12">
        <f ca="1">SUMPRODUCT((Fixtures!$A$2:$A$11=S$1)*(Fixtures!$C$2:$C$11=$B40)*(Fixtures!$W$2:$W$11))+SUMPRODUCT((Fixtures!$B$2:$B$11=S$1)*(Fixtures!$D$2:$D$11=$B40)*(Fixtures!$X$2:$X$11))</f>
        <v>1</v>
      </c>
      <c r="T40" s="12">
        <f ca="1">SUMPRODUCT((Fixtures!$A$2:$A$11=T$1)*(Fixtures!$C$2:$C$11=$B40)*(Fixtures!$W$2:$W$11))+SUMPRODUCT((Fixtures!$B$2:$B$11=T$1)*(Fixtures!$D$2:$D$11=$B40)*(Fixtures!$X$2:$X$11))</f>
        <v>3</v>
      </c>
      <c r="U40" s="12">
        <f ca="1">SUMPRODUCT((Fixtures!$A$2:$A$11=U$1)*(Fixtures!$C$2:$C$11=$B40)*(Fixtures!$W$2:$W$11))+SUMPRODUCT((Fixtures!$B$2:$B$11=U$1)*(Fixtures!$D$2:$D$11=$B40)*(Fixtures!$X$2:$X$11))</f>
        <v>3</v>
      </c>
      <c r="V40" s="12">
        <f ca="1">SUMPRODUCT((Fixtures!$A$2:$A$11=V$1)*(Fixtures!$C$2:$C$11=$B40)*(Fixtures!$W$2:$W$11))+SUMPRODUCT((Fixtures!$B$2:$B$11=V$1)*(Fixtures!$D$2:$D$11=$B40)*(Fixtures!$X$2:$X$11))</f>
        <v>0</v>
      </c>
      <c r="X40">
        <f ca="1">C76+X39</f>
        <v>52</v>
      </c>
      <c r="Y40">
        <f ca="1">D76+Y39</f>
        <v>36</v>
      </c>
      <c r="Z40">
        <f ca="1">E76+Z39</f>
        <v>40</v>
      </c>
      <c r="AA40">
        <f ca="1">F76+AA39</f>
        <v>56</v>
      </c>
      <c r="AB40">
        <f ca="1">G76+AB39</f>
        <v>71</v>
      </c>
      <c r="AC40">
        <f ca="1">H76+AC39</f>
        <v>67</v>
      </c>
      <c r="AD40">
        <f ca="1">I76+AD39</f>
        <v>38</v>
      </c>
      <c r="AE40">
        <f ca="1">J76+AE39</f>
        <v>19</v>
      </c>
      <c r="AF40">
        <f ca="1">K76+AF39</f>
        <v>72</v>
      </c>
      <c r="AG40">
        <f ca="1">L76+AG39</f>
        <v>70</v>
      </c>
      <c r="AH40">
        <f ca="1">M76+AH39</f>
        <v>67</v>
      </c>
      <c r="AI40">
        <f ca="1">N76+AI39</f>
        <v>25</v>
      </c>
      <c r="AJ40">
        <f ca="1">O76+AJ39</f>
        <v>26</v>
      </c>
      <c r="AK40">
        <f ca="1">P76+AK39</f>
        <v>62</v>
      </c>
      <c r="AL40">
        <f ca="1">Q76+AL39</f>
        <v>63</v>
      </c>
      <c r="AM40">
        <f ca="1">R76+AM39</f>
        <v>41</v>
      </c>
      <c r="AN40">
        <f ca="1">S76+AN39</f>
        <v>47</v>
      </c>
      <c r="AO40">
        <f ca="1">T76+AO39</f>
        <v>72</v>
      </c>
      <c r="AP40">
        <f ca="1">U76+AP39</f>
        <v>24</v>
      </c>
      <c r="AQ40">
        <f ca="1">V76+AQ39</f>
        <v>46</v>
      </c>
    </row>
    <row r="41" spans="1:43" x14ac:dyDescent="0.25">
      <c r="A41" s="7" t="s">
        <v>27</v>
      </c>
      <c r="B41" s="8">
        <v>2</v>
      </c>
      <c r="C41" s="12">
        <f ca="1">SUMPRODUCT((Fixtures!$A$12:$A$21=C$1)*(Fixtures!$C$12:$C$21=$B41)*(Fixtures!$W$12:$W$21))+SUMPRODUCT((Fixtures!$B$12:$B$21=C$1)*(Fixtures!$D$12:$D$21=$B41)*(Fixtures!$X$12:$X$21))</f>
        <v>0</v>
      </c>
      <c r="D41" s="12">
        <f ca="1">SUMPRODUCT((Fixtures!$A$12:$A$21=D$1)*(Fixtures!$C$12:$C$21=$B41)*(Fixtures!$W$12:$W$21))+SUMPRODUCT((Fixtures!$B$12:$B$21=D$1)*(Fixtures!$D$12:$D$21=$B41)*(Fixtures!$X$12:$X$21))</f>
        <v>3</v>
      </c>
      <c r="E41" s="12">
        <f ca="1">SUMPRODUCT((Fixtures!$A$12:$A$21=E$1)*(Fixtures!$C$12:$C$21=$B41)*(Fixtures!$W$12:$W$21))+SUMPRODUCT((Fixtures!$B$12:$B$21=E$1)*(Fixtures!$D$12:$D$21=$B41)*(Fixtures!$X$12:$X$21))</f>
        <v>0</v>
      </c>
      <c r="F41" s="12">
        <f ca="1">SUMPRODUCT((Fixtures!$A$12:$A$21=F$1)*(Fixtures!$C$12:$C$21=$B41)*(Fixtures!$W$12:$W$21))+SUMPRODUCT((Fixtures!$B$12:$B$21=F$1)*(Fixtures!$D$12:$D$21=$B41)*(Fixtures!$X$12:$X$21))</f>
        <v>3</v>
      </c>
      <c r="G41" s="12">
        <f ca="1">SUMPRODUCT((Fixtures!$A$12:$A$21=G$1)*(Fixtures!$C$12:$C$21=$B41)*(Fixtures!$W$12:$W$21))+SUMPRODUCT((Fixtures!$B$12:$B$21=G$1)*(Fixtures!$D$12:$D$21=$B41)*(Fixtures!$X$12:$X$21))</f>
        <v>3</v>
      </c>
      <c r="H41" s="12">
        <f ca="1">SUMPRODUCT((Fixtures!$A$12:$A$21=H$1)*(Fixtures!$C$12:$C$21=$B41)*(Fixtures!$W$12:$W$21))+SUMPRODUCT((Fixtures!$B$12:$B$21=H$1)*(Fixtures!$D$12:$D$21=$B41)*(Fixtures!$X$12:$X$21))</f>
        <v>3</v>
      </c>
      <c r="I41" s="12">
        <f ca="1">SUMPRODUCT((Fixtures!$A$12:$A$21=I$1)*(Fixtures!$C$12:$C$21=$B41)*(Fixtures!$W$12:$W$21))+SUMPRODUCT((Fixtures!$B$12:$B$21=I$1)*(Fixtures!$D$12:$D$21=$B41)*(Fixtures!$X$12:$X$21))</f>
        <v>0</v>
      </c>
      <c r="J41" s="12">
        <f ca="1">SUMPRODUCT((Fixtures!$A$12:$A$21=J$1)*(Fixtures!$C$12:$C$21=$B41)*(Fixtures!$W$12:$W$21))+SUMPRODUCT((Fixtures!$B$12:$B$21=J$1)*(Fixtures!$D$12:$D$21=$B41)*(Fixtures!$X$12:$X$21))</f>
        <v>0</v>
      </c>
      <c r="K41" s="12">
        <f ca="1">SUMPRODUCT((Fixtures!$A$12:$A$21=K$1)*(Fixtures!$C$12:$C$21=$B41)*(Fixtures!$W$12:$W$21))+SUMPRODUCT((Fixtures!$B$12:$B$21=K$1)*(Fixtures!$D$12:$D$21=$B41)*(Fixtures!$X$12:$X$21))</f>
        <v>3</v>
      </c>
      <c r="L41" s="12">
        <f ca="1">SUMPRODUCT((Fixtures!$A$12:$A$21=L$1)*(Fixtures!$C$12:$C$21=$B41)*(Fixtures!$W$12:$W$21))+SUMPRODUCT((Fixtures!$B$12:$B$21=L$1)*(Fixtures!$D$12:$D$21=$B41)*(Fixtures!$X$12:$X$21))</f>
        <v>0</v>
      </c>
      <c r="M41" s="12">
        <f ca="1">SUMPRODUCT((Fixtures!$A$12:$A$21=M$1)*(Fixtures!$C$12:$C$21=$B41)*(Fixtures!$W$12:$W$21))+SUMPRODUCT((Fixtures!$B$12:$B$21=M$1)*(Fixtures!$D$12:$D$21=$B41)*(Fixtures!$X$12:$X$21))</f>
        <v>0</v>
      </c>
      <c r="N41" s="12">
        <f ca="1">SUMPRODUCT((Fixtures!$A$12:$A$21=N$1)*(Fixtures!$C$12:$C$21=$B41)*(Fixtures!$W$12:$W$21))+SUMPRODUCT((Fixtures!$B$12:$B$21=N$1)*(Fixtures!$D$12:$D$21=$B41)*(Fixtures!$X$12:$X$21))</f>
        <v>0</v>
      </c>
      <c r="O41" s="12">
        <f ca="1">SUMPRODUCT((Fixtures!$A$12:$A$21=O$1)*(Fixtures!$C$12:$C$21=$B41)*(Fixtures!$W$12:$W$21))+SUMPRODUCT((Fixtures!$B$12:$B$21=O$1)*(Fixtures!$D$12:$D$21=$B41)*(Fixtures!$X$12:$X$21))</f>
        <v>0</v>
      </c>
      <c r="P41" s="12">
        <f ca="1">SUMPRODUCT((Fixtures!$A$12:$A$21=P$1)*(Fixtures!$C$12:$C$21=$B41)*(Fixtures!$W$12:$W$21))+SUMPRODUCT((Fixtures!$B$12:$B$21=P$1)*(Fixtures!$D$12:$D$21=$B41)*(Fixtures!$X$12:$X$21))</f>
        <v>3</v>
      </c>
      <c r="Q41" s="12">
        <f ca="1">SUMPRODUCT((Fixtures!$A$12:$A$21=Q$1)*(Fixtures!$C$12:$C$21=$B41)*(Fixtures!$W$12:$W$21))+SUMPRODUCT((Fixtures!$B$12:$B$21=Q$1)*(Fixtures!$D$12:$D$21=$B41)*(Fixtures!$X$12:$X$21))</f>
        <v>3</v>
      </c>
      <c r="R41" s="12">
        <f ca="1">SUMPRODUCT((Fixtures!$A$12:$A$21=R$1)*(Fixtures!$C$12:$C$21=$B41)*(Fixtures!$W$12:$W$21))+SUMPRODUCT((Fixtures!$B$12:$B$21=R$1)*(Fixtures!$D$12:$D$21=$B41)*(Fixtures!$X$12:$X$21))</f>
        <v>3</v>
      </c>
      <c r="S41" s="12">
        <f ca="1">SUMPRODUCT((Fixtures!$A$12:$A$21=S$1)*(Fixtures!$C$12:$C$21=$B41)*(Fixtures!$W$12:$W$21))+SUMPRODUCT((Fixtures!$B$12:$B$21=S$1)*(Fixtures!$D$12:$D$21=$B41)*(Fixtures!$X$12:$X$21))</f>
        <v>3</v>
      </c>
      <c r="T41" s="12">
        <f ca="1">SUMPRODUCT((Fixtures!$A$12:$A$21=T$1)*(Fixtures!$C$12:$C$21=$B41)*(Fixtures!$W$12:$W$21))+SUMPRODUCT((Fixtures!$B$12:$B$21=T$1)*(Fixtures!$D$12:$D$21=$B41)*(Fixtures!$X$12:$X$21))</f>
        <v>3</v>
      </c>
      <c r="U41" s="12">
        <f ca="1">SUMPRODUCT((Fixtures!$A$12:$A$21=U$1)*(Fixtures!$C$12:$C$21=$B41)*(Fixtures!$W$12:$W$21))+SUMPRODUCT((Fixtures!$B$12:$B$21=U$1)*(Fixtures!$D$12:$D$21=$B41)*(Fixtures!$X$12:$X$21))</f>
        <v>0</v>
      </c>
      <c r="V41" s="12">
        <f ca="1">SUMPRODUCT((Fixtures!$A$12:$A$21=V$1)*(Fixtures!$C$12:$C$21=$B41)*(Fixtures!$W$12:$W$21))+SUMPRODUCT((Fixtures!$B$12:$B$21=V$1)*(Fixtures!$D$12:$D$21=$B41)*(Fixtures!$X$12:$X$21))</f>
        <v>0</v>
      </c>
      <c r="X41">
        <f t="shared" ref="X41" ca="1" si="34">C77+X40</f>
        <v>55</v>
      </c>
      <c r="Y41">
        <f t="shared" ref="Y41" ca="1" si="35">D77+Y40</f>
        <v>37</v>
      </c>
      <c r="Z41">
        <f t="shared" ref="Z41" ca="1" si="36">E77+Z40</f>
        <v>41</v>
      </c>
      <c r="AA41">
        <f t="shared" ref="AA41" ca="1" si="37">F77+AA40</f>
        <v>57</v>
      </c>
      <c r="AB41">
        <f t="shared" ref="AB41" ca="1" si="38">G77+AB40</f>
        <v>74</v>
      </c>
      <c r="AC41">
        <f t="shared" ref="AC41" ca="1" si="39">H77+AC40</f>
        <v>70</v>
      </c>
      <c r="AD41">
        <f t="shared" ref="AD41" ca="1" si="40">I77+AD40</f>
        <v>41</v>
      </c>
      <c r="AE41">
        <f t="shared" ref="AE41" ca="1" si="41">J77+AE40</f>
        <v>22</v>
      </c>
      <c r="AF41">
        <f t="shared" ref="AF41" ca="1" si="42">K77+AF40</f>
        <v>73</v>
      </c>
      <c r="AG41">
        <f t="shared" ref="AG41" ca="1" si="43">L77+AG40</f>
        <v>71</v>
      </c>
      <c r="AH41">
        <f t="shared" ref="AH41" ca="1" si="44">M77+AH40</f>
        <v>67</v>
      </c>
      <c r="AI41">
        <f t="shared" ref="AI41" ca="1" si="45">N77+AI40</f>
        <v>25</v>
      </c>
      <c r="AJ41">
        <f t="shared" ref="AJ41" ca="1" si="46">O77+AJ40</f>
        <v>26</v>
      </c>
      <c r="AK41">
        <f t="shared" ref="AK41" ca="1" si="47">P77+AK40</f>
        <v>63</v>
      </c>
      <c r="AL41">
        <f t="shared" ref="AL41" ca="1" si="48">Q77+AL40</f>
        <v>64</v>
      </c>
      <c r="AM41">
        <f t="shared" ref="AM41" ca="1" si="49">R77+AM40</f>
        <v>42</v>
      </c>
      <c r="AN41">
        <f t="shared" ref="AN41" ca="1" si="50">S77+AN40</f>
        <v>47</v>
      </c>
      <c r="AO41">
        <f t="shared" ref="AO41" ca="1" si="51">T77+AO40</f>
        <v>72</v>
      </c>
      <c r="AP41">
        <f t="shared" ref="AP41" ca="1" si="52">U77+AP40</f>
        <v>24</v>
      </c>
      <c r="AQ41">
        <f t="shared" ref="AQ41" ca="1" si="53">V77+AQ40</f>
        <v>49</v>
      </c>
    </row>
    <row r="42" spans="1:43" x14ac:dyDescent="0.25">
      <c r="A42" s="7" t="s">
        <v>27</v>
      </c>
      <c r="B42" s="8">
        <v>3</v>
      </c>
      <c r="C42" s="12">
        <f ca="1">SUMPRODUCT((Fixtures!$A$22:$A$31=C$1)*(Fixtures!$C$22:$C$31=$B42)*(Fixtures!$W$22:$W$31))+SUMPRODUCT((Fixtures!$B$22:$B$31=C$1)*(Fixtures!$D$22:$D$31=$B42)*(Fixtures!$X$22:$X$31))</f>
        <v>3</v>
      </c>
      <c r="D42" s="12">
        <f ca="1">SUMPRODUCT((Fixtures!$A$22:$A$31=D$1)*(Fixtures!$C$22:$C$31=$B42)*(Fixtures!$W$22:$W$31))+SUMPRODUCT((Fixtures!$B$22:$B$31=D$1)*(Fixtures!$D$22:$D$31=$B42)*(Fixtures!$X$22:$X$31))</f>
        <v>1</v>
      </c>
      <c r="E42" s="12">
        <f ca="1">SUMPRODUCT((Fixtures!$A$22:$A$31=E$1)*(Fixtures!$C$22:$C$31=$B42)*(Fixtures!$W$22:$W$31))+SUMPRODUCT((Fixtures!$B$22:$B$31=E$1)*(Fixtures!$D$22:$D$31=$B42)*(Fixtures!$X$22:$X$31))</f>
        <v>1</v>
      </c>
      <c r="F42" s="12">
        <f ca="1">SUMPRODUCT((Fixtures!$A$22:$A$31=F$1)*(Fixtures!$C$22:$C$31=$B42)*(Fixtures!$W$22:$W$31))+SUMPRODUCT((Fixtures!$B$22:$B$31=F$1)*(Fixtures!$D$22:$D$31=$B42)*(Fixtures!$X$22:$X$31))</f>
        <v>1</v>
      </c>
      <c r="G42" s="12">
        <f ca="1">SUMPRODUCT((Fixtures!$A$22:$A$31=G$1)*(Fixtures!$C$22:$C$31=$B42)*(Fixtures!$W$22:$W$31))+SUMPRODUCT((Fixtures!$B$22:$B$31=G$1)*(Fixtures!$D$22:$D$31=$B42)*(Fixtures!$X$22:$X$31))</f>
        <v>0</v>
      </c>
      <c r="H42" s="12">
        <f ca="1">SUMPRODUCT((Fixtures!$A$22:$A$31=H$1)*(Fixtures!$C$22:$C$31=$B42)*(Fixtures!$W$22:$W$31))+SUMPRODUCT((Fixtures!$B$22:$B$31=H$1)*(Fixtures!$D$22:$D$31=$B42)*(Fixtures!$X$22:$X$31))</f>
        <v>1</v>
      </c>
      <c r="I42" s="12">
        <f ca="1">SUMPRODUCT((Fixtures!$A$22:$A$31=I$1)*(Fixtures!$C$22:$C$31=$B42)*(Fixtures!$W$22:$W$31))+SUMPRODUCT((Fixtures!$B$22:$B$31=I$1)*(Fixtures!$D$22:$D$31=$B42)*(Fixtures!$X$22:$X$31))</f>
        <v>1</v>
      </c>
      <c r="J42" s="12">
        <f ca="1">SUMPRODUCT((Fixtures!$A$22:$A$31=J$1)*(Fixtures!$C$22:$C$31=$B42)*(Fixtures!$W$22:$W$31))+SUMPRODUCT((Fixtures!$B$22:$B$31=J$1)*(Fixtures!$D$22:$D$31=$B42)*(Fixtures!$X$22:$X$31))</f>
        <v>0</v>
      </c>
      <c r="K42" s="12">
        <f ca="1">SUMPRODUCT((Fixtures!$A$22:$A$31=K$1)*(Fixtures!$C$22:$C$31=$B42)*(Fixtures!$W$22:$W$31))+SUMPRODUCT((Fixtures!$B$22:$B$31=K$1)*(Fixtures!$D$22:$D$31=$B42)*(Fixtures!$X$22:$X$31))</f>
        <v>0</v>
      </c>
      <c r="L42" s="12">
        <f ca="1">SUMPRODUCT((Fixtures!$A$22:$A$31=L$1)*(Fixtures!$C$22:$C$31=$B42)*(Fixtures!$W$22:$W$31))+SUMPRODUCT((Fixtures!$B$22:$B$31=L$1)*(Fixtures!$D$22:$D$31=$B42)*(Fixtures!$X$22:$X$31))</f>
        <v>3</v>
      </c>
      <c r="M42" s="12">
        <f ca="1">SUMPRODUCT((Fixtures!$A$22:$A$31=M$1)*(Fixtures!$C$22:$C$31=$B42)*(Fixtures!$W$22:$W$31))+SUMPRODUCT((Fixtures!$B$22:$B$31=M$1)*(Fixtures!$D$22:$D$31=$B42)*(Fixtures!$X$22:$X$31))</f>
        <v>1</v>
      </c>
      <c r="N42" s="12">
        <f ca="1">SUMPRODUCT((Fixtures!$A$22:$A$31=N$1)*(Fixtures!$C$22:$C$31=$B42)*(Fixtures!$W$22:$W$31))+SUMPRODUCT((Fixtures!$B$22:$B$31=N$1)*(Fixtures!$D$22:$D$31=$B42)*(Fixtures!$X$22:$X$31))</f>
        <v>3</v>
      </c>
      <c r="O42" s="12">
        <f ca="1">SUMPRODUCT((Fixtures!$A$22:$A$31=O$1)*(Fixtures!$C$22:$C$31=$B42)*(Fixtures!$W$22:$W$31))+SUMPRODUCT((Fixtures!$B$22:$B$31=O$1)*(Fixtures!$D$22:$D$31=$B42)*(Fixtures!$X$22:$X$31))</f>
        <v>1</v>
      </c>
      <c r="P42" s="12">
        <f ca="1">SUMPRODUCT((Fixtures!$A$22:$A$31=P$1)*(Fixtures!$C$22:$C$31=$B42)*(Fixtures!$W$22:$W$31))+SUMPRODUCT((Fixtures!$B$22:$B$31=P$1)*(Fixtures!$D$22:$D$31=$B42)*(Fixtures!$X$22:$X$31))</f>
        <v>1</v>
      </c>
      <c r="Q42" s="12">
        <f ca="1">SUMPRODUCT((Fixtures!$A$22:$A$31=Q$1)*(Fixtures!$C$22:$C$31=$B42)*(Fixtures!$W$22:$W$31))+SUMPRODUCT((Fixtures!$B$22:$B$31=Q$1)*(Fixtures!$D$22:$D$31=$B42)*(Fixtures!$X$22:$X$31))</f>
        <v>0</v>
      </c>
      <c r="R42" s="12">
        <f ca="1">SUMPRODUCT((Fixtures!$A$22:$A$31=R$1)*(Fixtures!$C$22:$C$31=$B42)*(Fixtures!$W$22:$W$31))+SUMPRODUCT((Fixtures!$B$22:$B$31=R$1)*(Fixtures!$D$22:$D$31=$B42)*(Fixtures!$X$22:$X$31))</f>
        <v>1</v>
      </c>
      <c r="S42" s="12">
        <f ca="1">SUMPRODUCT((Fixtures!$A$22:$A$31=S$1)*(Fixtures!$C$22:$C$31=$B42)*(Fixtures!$W$22:$W$31))+SUMPRODUCT((Fixtures!$B$22:$B$31=S$1)*(Fixtures!$D$22:$D$31=$B42)*(Fixtures!$X$22:$X$31))</f>
        <v>3</v>
      </c>
      <c r="T42" s="12">
        <f ca="1">SUMPRODUCT((Fixtures!$A$22:$A$31=T$1)*(Fixtures!$C$22:$C$31=$B42)*(Fixtures!$W$22:$W$31))+SUMPRODUCT((Fixtures!$B$22:$B$31=T$1)*(Fixtures!$D$22:$D$31=$B42)*(Fixtures!$X$22:$X$31))</f>
        <v>3</v>
      </c>
      <c r="U42" s="12">
        <f ca="1">SUMPRODUCT((Fixtures!$A$22:$A$31=U$1)*(Fixtures!$C$22:$C$31=$B42)*(Fixtures!$W$22:$W$31))+SUMPRODUCT((Fixtures!$B$22:$B$31=U$1)*(Fixtures!$D$22:$D$31=$B42)*(Fixtures!$X$22:$X$31))</f>
        <v>0</v>
      </c>
      <c r="V42" s="12">
        <f ca="1">SUMPRODUCT((Fixtures!$A$22:$A$31=V$1)*(Fixtures!$C$22:$C$31=$B42)*(Fixtures!$W$22:$W$31))+SUMPRODUCT((Fixtures!$B$22:$B$31=V$1)*(Fixtures!$D$22:$D$31=$B42)*(Fixtures!$X$22:$X$31))</f>
        <v>1</v>
      </c>
    </row>
    <row r="43" spans="1:43" x14ac:dyDescent="0.25">
      <c r="A43" s="7" t="s">
        <v>27</v>
      </c>
      <c r="B43" s="8">
        <v>4</v>
      </c>
      <c r="C43" s="12">
        <f ca="1">SUMPRODUCT((Fixtures!$A$32:$A$41=C$1)*(Fixtures!$C$32:$C$41=$B43)*(Fixtures!$W$32:$W$41))+SUMPRODUCT((Fixtures!$B$32:$B$41=C$1)*(Fixtures!$D$32:$D$41=$B43)*(Fixtures!$X$32:$X$41))</f>
        <v>0</v>
      </c>
      <c r="D43" s="12">
        <f ca="1">SUMPRODUCT((Fixtures!$A$32:$A$41=D$1)*(Fixtures!$C$32:$C$41=$B43)*(Fixtures!$W$32:$W$41))+SUMPRODUCT((Fixtures!$B$32:$B$41=D$1)*(Fixtures!$D$32:$D$41=$B43)*(Fixtures!$X$32:$X$41))</f>
        <v>0</v>
      </c>
      <c r="E43" s="12">
        <f ca="1">SUMPRODUCT((Fixtures!$A$32:$A$41=E$1)*(Fixtures!$C$32:$C$41=$B43)*(Fixtures!$W$32:$W$41))+SUMPRODUCT((Fixtures!$B$32:$B$41=E$1)*(Fixtures!$D$32:$D$41=$B43)*(Fixtures!$X$32:$X$41))</f>
        <v>0</v>
      </c>
      <c r="F43" s="12">
        <f ca="1">SUMPRODUCT((Fixtures!$A$32:$A$41=F$1)*(Fixtures!$C$32:$C$41=$B43)*(Fixtures!$W$32:$W$41))+SUMPRODUCT((Fixtures!$B$32:$B$41=F$1)*(Fixtures!$D$32:$D$41=$B43)*(Fixtures!$X$32:$X$41))</f>
        <v>0</v>
      </c>
      <c r="G43" s="12">
        <f ca="1">SUMPRODUCT((Fixtures!$A$32:$A$41=G$1)*(Fixtures!$C$32:$C$41=$B43)*(Fixtures!$W$32:$W$41))+SUMPRODUCT((Fixtures!$B$32:$B$41=G$1)*(Fixtures!$D$32:$D$41=$B43)*(Fixtures!$X$32:$X$41))</f>
        <v>3</v>
      </c>
      <c r="H43" s="12">
        <f ca="1">SUMPRODUCT((Fixtures!$A$32:$A$41=H$1)*(Fixtures!$C$32:$C$41=$B43)*(Fixtures!$W$32:$W$41))+SUMPRODUCT((Fixtures!$B$32:$B$41=H$1)*(Fixtures!$D$32:$D$41=$B43)*(Fixtures!$X$32:$X$41))</f>
        <v>1</v>
      </c>
      <c r="I43" s="12">
        <f ca="1">SUMPRODUCT((Fixtures!$A$32:$A$41=I$1)*(Fixtures!$C$32:$C$41=$B43)*(Fixtures!$W$32:$W$41))+SUMPRODUCT((Fixtures!$B$32:$B$41=I$1)*(Fixtures!$D$32:$D$41=$B43)*(Fixtures!$X$32:$X$41))</f>
        <v>3</v>
      </c>
      <c r="J43" s="12">
        <f ca="1">SUMPRODUCT((Fixtures!$A$32:$A$41=J$1)*(Fixtures!$C$32:$C$41=$B43)*(Fixtures!$W$32:$W$41))+SUMPRODUCT((Fixtures!$B$32:$B$41=J$1)*(Fixtures!$D$32:$D$41=$B43)*(Fixtures!$X$32:$X$41))</f>
        <v>0</v>
      </c>
      <c r="K43" s="12">
        <f ca="1">SUMPRODUCT((Fixtures!$A$32:$A$41=K$1)*(Fixtures!$C$32:$C$41=$B43)*(Fixtures!$W$32:$W$41))+SUMPRODUCT((Fixtures!$B$32:$B$41=K$1)*(Fixtures!$D$32:$D$41=$B43)*(Fixtures!$X$32:$X$41))</f>
        <v>3</v>
      </c>
      <c r="L43" s="12">
        <f ca="1">SUMPRODUCT((Fixtures!$A$32:$A$41=L$1)*(Fixtures!$C$32:$C$41=$B43)*(Fixtures!$W$32:$W$41))+SUMPRODUCT((Fixtures!$B$32:$B$41=L$1)*(Fixtures!$D$32:$D$41=$B43)*(Fixtures!$X$32:$X$41))</f>
        <v>3</v>
      </c>
      <c r="M43" s="12">
        <f ca="1">SUMPRODUCT((Fixtures!$A$32:$A$41=M$1)*(Fixtures!$C$32:$C$41=$B43)*(Fixtures!$W$32:$W$41))+SUMPRODUCT((Fixtures!$B$32:$B$41=M$1)*(Fixtures!$D$32:$D$41=$B43)*(Fixtures!$X$32:$X$41))</f>
        <v>1</v>
      </c>
      <c r="N43" s="12">
        <f ca="1">SUMPRODUCT((Fixtures!$A$32:$A$41=N$1)*(Fixtures!$C$32:$C$41=$B43)*(Fixtures!$W$32:$W$41))+SUMPRODUCT((Fixtures!$B$32:$B$41=N$1)*(Fixtures!$D$32:$D$41=$B43)*(Fixtures!$X$32:$X$41))</f>
        <v>0</v>
      </c>
      <c r="O43" s="12">
        <f ca="1">SUMPRODUCT((Fixtures!$A$32:$A$41=O$1)*(Fixtures!$C$32:$C$41=$B43)*(Fixtures!$W$32:$W$41))+SUMPRODUCT((Fixtures!$B$32:$B$41=O$1)*(Fixtures!$D$32:$D$41=$B43)*(Fixtures!$X$32:$X$41))</f>
        <v>1</v>
      </c>
      <c r="P43" s="12">
        <f ca="1">SUMPRODUCT((Fixtures!$A$32:$A$41=P$1)*(Fixtures!$C$32:$C$41=$B43)*(Fixtures!$W$32:$W$41))+SUMPRODUCT((Fixtures!$B$32:$B$41=P$1)*(Fixtures!$D$32:$D$41=$B43)*(Fixtures!$X$32:$X$41))</f>
        <v>3</v>
      </c>
      <c r="Q43" s="12">
        <f ca="1">SUMPRODUCT((Fixtures!$A$32:$A$41=Q$1)*(Fixtures!$C$32:$C$41=$B43)*(Fixtures!$W$32:$W$41))+SUMPRODUCT((Fixtures!$B$32:$B$41=Q$1)*(Fixtures!$D$32:$D$41=$B43)*(Fixtures!$X$32:$X$41))</f>
        <v>3</v>
      </c>
      <c r="R43" s="12">
        <f ca="1">SUMPRODUCT((Fixtures!$A$32:$A$41=R$1)*(Fixtures!$C$32:$C$41=$B43)*(Fixtures!$W$32:$W$41))+SUMPRODUCT((Fixtures!$B$32:$B$41=R$1)*(Fixtures!$D$32:$D$41=$B43)*(Fixtures!$X$32:$X$41))</f>
        <v>1</v>
      </c>
      <c r="S43" s="12">
        <f ca="1">SUMPRODUCT((Fixtures!$A$32:$A$41=S$1)*(Fixtures!$C$32:$C$41=$B43)*(Fixtures!$W$32:$W$41))+SUMPRODUCT((Fixtures!$B$32:$B$41=S$1)*(Fixtures!$D$32:$D$41=$B43)*(Fixtures!$X$32:$X$41))</f>
        <v>3</v>
      </c>
      <c r="T43" s="12">
        <f ca="1">SUMPRODUCT((Fixtures!$A$32:$A$41=T$1)*(Fixtures!$C$32:$C$41=$B43)*(Fixtures!$W$32:$W$41))+SUMPRODUCT((Fixtures!$B$32:$B$41=T$1)*(Fixtures!$D$32:$D$41=$B43)*(Fixtures!$X$32:$X$41))</f>
        <v>1</v>
      </c>
      <c r="U43" s="12">
        <f ca="1">SUMPRODUCT((Fixtures!$A$32:$A$41=U$1)*(Fixtures!$C$32:$C$41=$B43)*(Fixtures!$W$32:$W$41))+SUMPRODUCT((Fixtures!$B$32:$B$41=U$1)*(Fixtures!$D$32:$D$41=$B43)*(Fixtures!$X$32:$X$41))</f>
        <v>1</v>
      </c>
      <c r="V43" s="12">
        <f ca="1">SUMPRODUCT((Fixtures!$A$32:$A$41=V$1)*(Fixtures!$C$32:$C$41=$B43)*(Fixtures!$W$32:$W$41))+SUMPRODUCT((Fixtures!$B$32:$B$41=V$1)*(Fixtures!$D$32:$D$41=$B43)*(Fixtures!$X$32:$X$41))</f>
        <v>0</v>
      </c>
    </row>
    <row r="44" spans="1:43" x14ac:dyDescent="0.25">
      <c r="A44" s="7" t="s">
        <v>27</v>
      </c>
      <c r="B44" s="8">
        <v>5</v>
      </c>
      <c r="C44" s="12">
        <f ca="1">SUMPRODUCT((Fixtures!$A$42:$A$51=C$1)*(Fixtures!$C$42:$C$51=$B44)*(Fixtures!$W$42:$W$51))+SUMPRODUCT((Fixtures!$B$42:$B$51=C$1)*(Fixtures!$D$42:$D$51=$B44)*(Fixtures!$X$42:$X$51))</f>
        <v>1</v>
      </c>
      <c r="D44" s="12">
        <f ca="1">SUMPRODUCT((Fixtures!$A$42:$A$51=D$1)*(Fixtures!$C$42:$C$51=$B44)*(Fixtures!$W$42:$W$51))+SUMPRODUCT((Fixtures!$B$42:$B$51=D$1)*(Fixtures!$D$42:$D$51=$B44)*(Fixtures!$X$42:$X$51))</f>
        <v>1</v>
      </c>
      <c r="E44" s="12">
        <f ca="1">SUMPRODUCT((Fixtures!$A$42:$A$51=E$1)*(Fixtures!$C$42:$C$51=$B44)*(Fixtures!$W$42:$W$51))+SUMPRODUCT((Fixtures!$B$42:$B$51=E$1)*(Fixtures!$D$42:$D$51=$B44)*(Fixtures!$X$42:$X$51))</f>
        <v>0</v>
      </c>
      <c r="F44" s="12">
        <f ca="1">SUMPRODUCT((Fixtures!$A$42:$A$51=F$1)*(Fixtures!$C$42:$C$51=$B44)*(Fixtures!$W$42:$W$51))+SUMPRODUCT((Fixtures!$B$42:$B$51=F$1)*(Fixtures!$D$42:$D$51=$B44)*(Fixtures!$X$42:$X$51))</f>
        <v>0</v>
      </c>
      <c r="G44" s="12">
        <f ca="1">SUMPRODUCT((Fixtures!$A$42:$A$51=G$1)*(Fixtures!$C$42:$C$51=$B44)*(Fixtures!$W$42:$W$51))+SUMPRODUCT((Fixtures!$B$42:$B$51=G$1)*(Fixtures!$D$42:$D$51=$B44)*(Fixtures!$X$42:$X$51))</f>
        <v>0</v>
      </c>
      <c r="H44" s="12">
        <f ca="1">SUMPRODUCT((Fixtures!$A$42:$A$51=H$1)*(Fixtures!$C$42:$C$51=$B44)*(Fixtures!$W$42:$W$51))+SUMPRODUCT((Fixtures!$B$42:$B$51=H$1)*(Fixtures!$D$42:$D$51=$B44)*(Fixtures!$X$42:$X$51))</f>
        <v>3</v>
      </c>
      <c r="I44" s="12">
        <f ca="1">SUMPRODUCT((Fixtures!$A$42:$A$51=I$1)*(Fixtures!$C$42:$C$51=$B44)*(Fixtures!$W$42:$W$51))+SUMPRODUCT((Fixtures!$B$42:$B$51=I$1)*(Fixtures!$D$42:$D$51=$B44)*(Fixtures!$X$42:$X$51))</f>
        <v>3</v>
      </c>
      <c r="J44" s="12">
        <f ca="1">SUMPRODUCT((Fixtures!$A$42:$A$51=J$1)*(Fixtures!$C$42:$C$51=$B44)*(Fixtures!$W$42:$W$51))+SUMPRODUCT((Fixtures!$B$42:$B$51=J$1)*(Fixtures!$D$42:$D$51=$B44)*(Fixtures!$X$42:$X$51))</f>
        <v>1</v>
      </c>
      <c r="K44" s="12">
        <f ca="1">SUMPRODUCT((Fixtures!$A$42:$A$51=K$1)*(Fixtures!$C$42:$C$51=$B44)*(Fixtures!$W$42:$W$51))+SUMPRODUCT((Fixtures!$B$42:$B$51=K$1)*(Fixtures!$D$42:$D$51=$B44)*(Fixtures!$X$42:$X$51))</f>
        <v>3</v>
      </c>
      <c r="L44" s="12">
        <f ca="1">SUMPRODUCT((Fixtures!$A$42:$A$51=L$1)*(Fixtures!$C$42:$C$51=$B44)*(Fixtures!$W$42:$W$51))+SUMPRODUCT((Fixtures!$B$42:$B$51=L$1)*(Fixtures!$D$42:$D$51=$B44)*(Fixtures!$X$42:$X$51))</f>
        <v>3</v>
      </c>
      <c r="M44" s="12">
        <f ca="1">SUMPRODUCT((Fixtures!$A$42:$A$51=M$1)*(Fixtures!$C$42:$C$51=$B44)*(Fixtures!$W$42:$W$51))+SUMPRODUCT((Fixtures!$B$42:$B$51=M$1)*(Fixtures!$D$42:$D$51=$B44)*(Fixtures!$X$42:$X$51))</f>
        <v>1</v>
      </c>
      <c r="N44" s="12">
        <f ca="1">SUMPRODUCT((Fixtures!$A$42:$A$51=N$1)*(Fixtures!$C$42:$C$51=$B44)*(Fixtures!$W$42:$W$51))+SUMPRODUCT((Fixtures!$B$42:$B$51=N$1)*(Fixtures!$D$42:$D$51=$B44)*(Fixtures!$X$42:$X$51))</f>
        <v>0</v>
      </c>
      <c r="O44" s="12">
        <f ca="1">SUMPRODUCT((Fixtures!$A$42:$A$51=O$1)*(Fixtures!$C$42:$C$51=$B44)*(Fixtures!$W$42:$W$51))+SUMPRODUCT((Fixtures!$B$42:$B$51=O$1)*(Fixtures!$D$42:$D$51=$B44)*(Fixtures!$X$42:$X$51))</f>
        <v>0</v>
      </c>
      <c r="P44" s="12">
        <f ca="1">SUMPRODUCT((Fixtures!$A$42:$A$51=P$1)*(Fixtures!$C$42:$C$51=$B44)*(Fixtures!$W$42:$W$51))+SUMPRODUCT((Fixtures!$B$42:$B$51=P$1)*(Fixtures!$D$42:$D$51=$B44)*(Fixtures!$X$42:$X$51))</f>
        <v>0</v>
      </c>
      <c r="Q44" s="12">
        <f ca="1">SUMPRODUCT((Fixtures!$A$42:$A$51=Q$1)*(Fixtures!$C$42:$C$51=$B44)*(Fixtures!$W$42:$W$51))+SUMPRODUCT((Fixtures!$B$42:$B$51=Q$1)*(Fixtures!$D$42:$D$51=$B44)*(Fixtures!$X$42:$X$51))</f>
        <v>3</v>
      </c>
      <c r="R44" s="12">
        <f ca="1">SUMPRODUCT((Fixtures!$A$42:$A$51=R$1)*(Fixtures!$C$42:$C$51=$B44)*(Fixtures!$W$42:$W$51))+SUMPRODUCT((Fixtures!$B$42:$B$51=R$1)*(Fixtures!$D$42:$D$51=$B44)*(Fixtures!$X$42:$X$51))</f>
        <v>3</v>
      </c>
      <c r="S44" s="12">
        <f ca="1">SUMPRODUCT((Fixtures!$A$42:$A$51=S$1)*(Fixtures!$C$42:$C$51=$B44)*(Fixtures!$W$42:$W$51))+SUMPRODUCT((Fixtures!$B$42:$B$51=S$1)*(Fixtures!$D$42:$D$51=$B44)*(Fixtures!$X$42:$X$51))</f>
        <v>3</v>
      </c>
      <c r="T44" s="12">
        <f ca="1">SUMPRODUCT((Fixtures!$A$42:$A$51=T$1)*(Fixtures!$C$42:$C$51=$B44)*(Fixtures!$W$42:$W$51))+SUMPRODUCT((Fixtures!$B$42:$B$51=T$1)*(Fixtures!$D$42:$D$51=$B44)*(Fixtures!$X$42:$X$51))</f>
        <v>3</v>
      </c>
      <c r="U44" s="12">
        <f ca="1">SUMPRODUCT((Fixtures!$A$42:$A$51=U$1)*(Fixtures!$C$42:$C$51=$B44)*(Fixtures!$W$42:$W$51))+SUMPRODUCT((Fixtures!$B$42:$B$51=U$1)*(Fixtures!$D$42:$D$51=$B44)*(Fixtures!$X$42:$X$51))</f>
        <v>0</v>
      </c>
      <c r="V44" s="12">
        <f ca="1">SUMPRODUCT((Fixtures!$A$42:$A$51=V$1)*(Fixtures!$C$42:$C$51=$B44)*(Fixtures!$W$42:$W$51))+SUMPRODUCT((Fixtures!$B$42:$B$51=V$1)*(Fixtures!$D$42:$D$51=$B44)*(Fixtures!$X$42:$X$51))</f>
        <v>0</v>
      </c>
    </row>
    <row r="45" spans="1:43" x14ac:dyDescent="0.25">
      <c r="A45" s="7" t="s">
        <v>27</v>
      </c>
      <c r="B45" s="8">
        <v>6</v>
      </c>
      <c r="C45" s="12">
        <f ca="1">SUMPRODUCT((Fixtures!$A$52:$A$61=C$1)*(Fixtures!$C$52:$C$61=$B45)*(Fixtures!$W$52:$W$61))+SUMPRODUCT((Fixtures!$B$52:$B$61=C$1)*(Fixtures!$D$52:$D$61=$B45)*(Fixtures!$X$52:$X$61))</f>
        <v>3</v>
      </c>
      <c r="D45" s="12">
        <f ca="1">SUMPRODUCT((Fixtures!$A$52:$A$61=D$1)*(Fixtures!$C$52:$C$61=$B45)*(Fixtures!$W$52:$W$61))+SUMPRODUCT((Fixtures!$B$52:$B$61=D$1)*(Fixtures!$D$52:$D$61=$B45)*(Fixtures!$X$52:$X$61))</f>
        <v>0</v>
      </c>
      <c r="E45" s="12">
        <f ca="1">SUMPRODUCT((Fixtures!$A$52:$A$61=E$1)*(Fixtures!$C$52:$C$61=$B45)*(Fixtures!$W$52:$W$61))+SUMPRODUCT((Fixtures!$B$52:$B$61=E$1)*(Fixtures!$D$52:$D$61=$B45)*(Fixtures!$X$52:$X$61))</f>
        <v>3</v>
      </c>
      <c r="F45" s="12">
        <f ca="1">SUMPRODUCT((Fixtures!$A$52:$A$61=F$1)*(Fixtures!$C$52:$C$61=$B45)*(Fixtures!$W$52:$W$61))+SUMPRODUCT((Fixtures!$B$52:$B$61=F$1)*(Fixtures!$D$52:$D$61=$B45)*(Fixtures!$X$52:$X$61))</f>
        <v>3</v>
      </c>
      <c r="G45" s="12">
        <f ca="1">SUMPRODUCT((Fixtures!$A$52:$A$61=G$1)*(Fixtures!$C$52:$C$61=$B45)*(Fixtures!$W$52:$W$61))+SUMPRODUCT((Fixtures!$B$52:$B$61=G$1)*(Fixtures!$D$52:$D$61=$B45)*(Fixtures!$X$52:$X$61))</f>
        <v>3</v>
      </c>
      <c r="H45" s="12">
        <f ca="1">SUMPRODUCT((Fixtures!$A$52:$A$61=H$1)*(Fixtures!$C$52:$C$61=$B45)*(Fixtures!$W$52:$W$61))+SUMPRODUCT((Fixtures!$B$52:$B$61=H$1)*(Fixtures!$D$52:$D$61=$B45)*(Fixtures!$X$52:$X$61))</f>
        <v>1</v>
      </c>
      <c r="I45" s="12">
        <f ca="1">SUMPRODUCT((Fixtures!$A$52:$A$61=I$1)*(Fixtures!$C$52:$C$61=$B45)*(Fixtures!$W$52:$W$61))+SUMPRODUCT((Fixtures!$B$52:$B$61=I$1)*(Fixtures!$D$52:$D$61=$B45)*(Fixtures!$X$52:$X$61))</f>
        <v>0</v>
      </c>
      <c r="J45" s="12">
        <f ca="1">SUMPRODUCT((Fixtures!$A$52:$A$61=J$1)*(Fixtures!$C$52:$C$61=$B45)*(Fixtures!$W$52:$W$61))+SUMPRODUCT((Fixtures!$B$52:$B$61=J$1)*(Fixtures!$D$52:$D$61=$B45)*(Fixtures!$X$52:$X$61))</f>
        <v>0</v>
      </c>
      <c r="K45" s="12">
        <f ca="1">SUMPRODUCT((Fixtures!$A$52:$A$61=K$1)*(Fixtures!$C$52:$C$61=$B45)*(Fixtures!$W$52:$W$61))+SUMPRODUCT((Fixtures!$B$52:$B$61=K$1)*(Fixtures!$D$52:$D$61=$B45)*(Fixtures!$X$52:$X$61))</f>
        <v>1</v>
      </c>
      <c r="L45" s="12">
        <f ca="1">SUMPRODUCT((Fixtures!$A$52:$A$61=L$1)*(Fixtures!$C$52:$C$61=$B45)*(Fixtures!$W$52:$W$61))+SUMPRODUCT((Fixtures!$B$52:$B$61=L$1)*(Fixtures!$D$52:$D$61=$B45)*(Fixtures!$X$52:$X$61))</f>
        <v>3</v>
      </c>
      <c r="M45" s="12">
        <f ca="1">SUMPRODUCT((Fixtures!$A$52:$A$61=M$1)*(Fixtures!$C$52:$C$61=$B45)*(Fixtures!$W$52:$W$61))+SUMPRODUCT((Fixtures!$B$52:$B$61=M$1)*(Fixtures!$D$52:$D$61=$B45)*(Fixtures!$X$52:$X$61))</f>
        <v>3</v>
      </c>
      <c r="N45" s="12">
        <f ca="1">SUMPRODUCT((Fixtures!$A$52:$A$61=N$1)*(Fixtures!$C$52:$C$61=$B45)*(Fixtures!$W$52:$W$61))+SUMPRODUCT((Fixtures!$B$52:$B$61=N$1)*(Fixtures!$D$52:$D$61=$B45)*(Fixtures!$X$52:$X$61))</f>
        <v>1</v>
      </c>
      <c r="O45" s="12">
        <f ca="1">SUMPRODUCT((Fixtures!$A$52:$A$61=O$1)*(Fixtures!$C$52:$C$61=$B45)*(Fixtures!$W$52:$W$61))+SUMPRODUCT((Fixtures!$B$52:$B$61=O$1)*(Fixtures!$D$52:$D$61=$B45)*(Fixtures!$X$52:$X$61))</f>
        <v>1</v>
      </c>
      <c r="P45" s="12">
        <f ca="1">SUMPRODUCT((Fixtures!$A$52:$A$61=P$1)*(Fixtures!$C$52:$C$61=$B45)*(Fixtures!$W$52:$W$61))+SUMPRODUCT((Fixtures!$B$52:$B$61=P$1)*(Fixtures!$D$52:$D$61=$B45)*(Fixtures!$X$52:$X$61))</f>
        <v>1</v>
      </c>
      <c r="Q45" s="12">
        <f ca="1">SUMPRODUCT((Fixtures!$A$52:$A$61=Q$1)*(Fixtures!$C$52:$C$61=$B45)*(Fixtures!$W$52:$W$61))+SUMPRODUCT((Fixtures!$B$52:$B$61=Q$1)*(Fixtures!$D$52:$D$61=$B45)*(Fixtures!$X$52:$X$61))</f>
        <v>1</v>
      </c>
      <c r="R45" s="12">
        <f ca="1">SUMPRODUCT((Fixtures!$A$52:$A$61=R$1)*(Fixtures!$C$52:$C$61=$B45)*(Fixtures!$W$52:$W$61))+SUMPRODUCT((Fixtures!$B$52:$B$61=R$1)*(Fixtures!$D$52:$D$61=$B45)*(Fixtures!$X$52:$X$61))</f>
        <v>1</v>
      </c>
      <c r="S45" s="12">
        <f ca="1">SUMPRODUCT((Fixtures!$A$52:$A$61=S$1)*(Fixtures!$C$52:$C$61=$B45)*(Fixtures!$W$52:$W$61))+SUMPRODUCT((Fixtures!$B$52:$B$61=S$1)*(Fixtures!$D$52:$D$61=$B45)*(Fixtures!$X$52:$X$61))</f>
        <v>1</v>
      </c>
      <c r="T45" s="12">
        <f ca="1">SUMPRODUCT((Fixtures!$A$52:$A$61=T$1)*(Fixtures!$C$52:$C$61=$B45)*(Fixtures!$W$52:$W$61))+SUMPRODUCT((Fixtures!$B$52:$B$61=T$1)*(Fixtures!$D$52:$D$61=$B45)*(Fixtures!$X$52:$X$61))</f>
        <v>0</v>
      </c>
      <c r="U45" s="12">
        <f ca="1">SUMPRODUCT((Fixtures!$A$52:$A$61=U$1)*(Fixtures!$C$52:$C$61=$B45)*(Fixtures!$W$52:$W$61))+SUMPRODUCT((Fixtures!$B$52:$B$61=U$1)*(Fixtures!$D$52:$D$61=$B45)*(Fixtures!$X$52:$X$61))</f>
        <v>0</v>
      </c>
      <c r="V45" s="12">
        <f ca="1">SUMPRODUCT((Fixtures!$A$52:$A$61=V$1)*(Fixtures!$C$52:$C$61=$B45)*(Fixtures!$W$52:$W$61))+SUMPRODUCT((Fixtures!$B$52:$B$61=V$1)*(Fixtures!$D$52:$D$61=$B45)*(Fixtures!$X$52:$X$61))</f>
        <v>0</v>
      </c>
    </row>
    <row r="46" spans="1:43" x14ac:dyDescent="0.25">
      <c r="A46" s="7" t="s">
        <v>27</v>
      </c>
      <c r="B46" s="8">
        <v>7</v>
      </c>
      <c r="C46" s="12">
        <f ca="1">SUMPRODUCT((Fixtures!$A$62:$A$71=C$1)*(Fixtures!$C$62:$C$71=$B46)*(Fixtures!$W$62:$W$71))+SUMPRODUCT((Fixtures!$B$62:$B$71=C$1)*(Fixtures!$D$62:$D$71=$B46)*(Fixtures!$X$62:$X$71))</f>
        <v>0</v>
      </c>
      <c r="D46" s="12">
        <f ca="1">SUMPRODUCT((Fixtures!$A$62:$A$71=D$1)*(Fixtures!$C$62:$C$71=$B46)*(Fixtures!$W$62:$W$71))+SUMPRODUCT((Fixtures!$B$62:$B$71=D$1)*(Fixtures!$D$62:$D$71=$B46)*(Fixtures!$X$62:$X$71))</f>
        <v>0</v>
      </c>
      <c r="E46" s="12">
        <f ca="1">SUMPRODUCT((Fixtures!$A$62:$A$71=E$1)*(Fixtures!$C$62:$C$71=$B46)*(Fixtures!$W$62:$W$71))+SUMPRODUCT((Fixtures!$B$62:$B$71=E$1)*(Fixtures!$D$62:$D$71=$B46)*(Fixtures!$X$62:$X$71))</f>
        <v>3</v>
      </c>
      <c r="F46" s="12">
        <f ca="1">SUMPRODUCT((Fixtures!$A$62:$A$71=F$1)*(Fixtures!$C$62:$C$71=$B46)*(Fixtures!$W$62:$W$71))+SUMPRODUCT((Fixtures!$B$62:$B$71=F$1)*(Fixtures!$D$62:$D$71=$B46)*(Fixtures!$X$62:$X$71))</f>
        <v>3</v>
      </c>
      <c r="G46" s="12">
        <f ca="1">SUMPRODUCT((Fixtures!$A$62:$A$71=G$1)*(Fixtures!$C$62:$C$71=$B46)*(Fixtures!$W$62:$W$71))+SUMPRODUCT((Fixtures!$B$62:$B$71=G$1)*(Fixtures!$D$62:$D$71=$B46)*(Fixtures!$X$62:$X$71))</f>
        <v>3</v>
      </c>
      <c r="H46" s="12">
        <f ca="1">SUMPRODUCT((Fixtures!$A$62:$A$71=H$1)*(Fixtures!$C$62:$C$71=$B46)*(Fixtures!$W$62:$W$71))+SUMPRODUCT((Fixtures!$B$62:$B$71=H$1)*(Fixtures!$D$62:$D$71=$B46)*(Fixtures!$X$62:$X$71))</f>
        <v>3</v>
      </c>
      <c r="I46" s="12">
        <f ca="1">SUMPRODUCT((Fixtures!$A$62:$A$71=I$1)*(Fixtures!$C$62:$C$71=$B46)*(Fixtures!$W$62:$W$71))+SUMPRODUCT((Fixtures!$B$62:$B$71=I$1)*(Fixtures!$D$62:$D$71=$B46)*(Fixtures!$X$62:$X$71))</f>
        <v>0</v>
      </c>
      <c r="J46" s="12">
        <f ca="1">SUMPRODUCT((Fixtures!$A$62:$A$71=J$1)*(Fixtures!$C$62:$C$71=$B46)*(Fixtures!$W$62:$W$71))+SUMPRODUCT((Fixtures!$B$62:$B$71=J$1)*(Fixtures!$D$62:$D$71=$B46)*(Fixtures!$X$62:$X$71))</f>
        <v>0</v>
      </c>
      <c r="K46" s="12">
        <f ca="1">SUMPRODUCT((Fixtures!$A$62:$A$71=K$1)*(Fixtures!$C$62:$C$71=$B46)*(Fixtures!$W$62:$W$71))+SUMPRODUCT((Fixtures!$B$62:$B$71=K$1)*(Fixtures!$D$62:$D$71=$B46)*(Fixtures!$X$62:$X$71))</f>
        <v>1</v>
      </c>
      <c r="L46" s="12">
        <f ca="1">SUMPRODUCT((Fixtures!$A$62:$A$71=L$1)*(Fixtures!$C$62:$C$71=$B46)*(Fixtures!$W$62:$W$71))+SUMPRODUCT((Fixtures!$B$62:$B$71=L$1)*(Fixtures!$D$62:$D$71=$B46)*(Fixtures!$X$62:$X$71))</f>
        <v>3</v>
      </c>
      <c r="M46" s="12">
        <f ca="1">SUMPRODUCT((Fixtures!$A$62:$A$71=M$1)*(Fixtures!$C$62:$C$71=$B46)*(Fixtures!$W$62:$W$71))+SUMPRODUCT((Fixtures!$B$62:$B$71=M$1)*(Fixtures!$D$62:$D$71=$B46)*(Fixtures!$X$62:$X$71))</f>
        <v>0</v>
      </c>
      <c r="N46" s="12">
        <f ca="1">SUMPRODUCT((Fixtures!$A$62:$A$71=N$1)*(Fixtures!$C$62:$C$71=$B46)*(Fixtures!$W$62:$W$71))+SUMPRODUCT((Fixtures!$B$62:$B$71=N$1)*(Fixtures!$D$62:$D$71=$B46)*(Fixtures!$X$62:$X$71))</f>
        <v>0</v>
      </c>
      <c r="O46" s="12">
        <f ca="1">SUMPRODUCT((Fixtures!$A$62:$A$71=O$1)*(Fixtures!$C$62:$C$71=$B46)*(Fixtures!$W$62:$W$71))+SUMPRODUCT((Fixtures!$B$62:$B$71=O$1)*(Fixtures!$D$62:$D$71=$B46)*(Fixtures!$X$62:$X$71))</f>
        <v>0</v>
      </c>
      <c r="P46" s="12">
        <f ca="1">SUMPRODUCT((Fixtures!$A$62:$A$71=P$1)*(Fixtures!$C$62:$C$71=$B46)*(Fixtures!$W$62:$W$71))+SUMPRODUCT((Fixtures!$B$62:$B$71=P$1)*(Fixtures!$D$62:$D$71=$B46)*(Fixtures!$X$62:$X$71))</f>
        <v>0</v>
      </c>
      <c r="Q46" s="12">
        <f ca="1">SUMPRODUCT((Fixtures!$A$62:$A$71=Q$1)*(Fixtures!$C$62:$C$71=$B46)*(Fixtures!$W$62:$W$71))+SUMPRODUCT((Fixtures!$B$62:$B$71=Q$1)*(Fixtures!$D$62:$D$71=$B46)*(Fixtures!$X$62:$X$71))</f>
        <v>3</v>
      </c>
      <c r="R46" s="12">
        <f ca="1">SUMPRODUCT((Fixtures!$A$62:$A$71=R$1)*(Fixtures!$C$62:$C$71=$B46)*(Fixtures!$W$62:$W$71))+SUMPRODUCT((Fixtures!$B$62:$B$71=R$1)*(Fixtures!$D$62:$D$71=$B46)*(Fixtures!$X$62:$X$71))</f>
        <v>0</v>
      </c>
      <c r="S46" s="12">
        <f ca="1">SUMPRODUCT((Fixtures!$A$62:$A$71=S$1)*(Fixtures!$C$62:$C$71=$B46)*(Fixtures!$W$62:$W$71))+SUMPRODUCT((Fixtures!$B$62:$B$71=S$1)*(Fixtures!$D$62:$D$71=$B46)*(Fixtures!$X$62:$X$71))</f>
        <v>3</v>
      </c>
      <c r="T46" s="12">
        <f ca="1">SUMPRODUCT((Fixtures!$A$62:$A$71=T$1)*(Fixtures!$C$62:$C$71=$B46)*(Fixtures!$W$62:$W$71))+SUMPRODUCT((Fixtures!$B$62:$B$71=T$1)*(Fixtures!$D$62:$D$71=$B46)*(Fixtures!$X$62:$X$71))</f>
        <v>3</v>
      </c>
      <c r="U46" s="12">
        <f ca="1">SUMPRODUCT((Fixtures!$A$62:$A$71=U$1)*(Fixtures!$C$62:$C$71=$B46)*(Fixtures!$W$62:$W$71))+SUMPRODUCT((Fixtures!$B$62:$B$71=U$1)*(Fixtures!$D$62:$D$71=$B46)*(Fixtures!$X$62:$X$71))</f>
        <v>1</v>
      </c>
      <c r="V46" s="12">
        <f ca="1">SUMPRODUCT((Fixtures!$A$62:$A$71=V$1)*(Fixtures!$C$62:$C$71=$B46)*(Fixtures!$W$62:$W$71))+SUMPRODUCT((Fixtures!$B$62:$B$71=V$1)*(Fixtures!$D$62:$D$71=$B46)*(Fixtures!$X$62:$X$71))</f>
        <v>3</v>
      </c>
    </row>
    <row r="47" spans="1:43" x14ac:dyDescent="0.25">
      <c r="A47" s="7" t="s">
        <v>27</v>
      </c>
      <c r="B47" s="8">
        <v>8</v>
      </c>
      <c r="C47" s="12">
        <f ca="1">SUMPRODUCT((Fixtures!$A$72:$A$81=C$1)*(Fixtures!$C$72:$C$81=$B47)*(Fixtures!$W$72:$W$81))+SUMPRODUCT((Fixtures!$B$72:$B$81=C$1)*(Fixtures!$D$72:$D$81=$B47)*(Fixtures!$X$72:$X$81))</f>
        <v>1</v>
      </c>
      <c r="D47" s="12">
        <f ca="1">SUMPRODUCT((Fixtures!$A$72:$A$81=D$1)*(Fixtures!$C$72:$C$81=$B47)*(Fixtures!$W$72:$W$81))+SUMPRODUCT((Fixtures!$B$72:$B$81=D$1)*(Fixtures!$D$72:$D$81=$B47)*(Fixtures!$X$72:$X$81))</f>
        <v>0</v>
      </c>
      <c r="E47" s="12">
        <f ca="1">SUMPRODUCT((Fixtures!$A$72:$A$81=E$1)*(Fixtures!$C$72:$C$81=$B47)*(Fixtures!$W$72:$W$81))+SUMPRODUCT((Fixtures!$B$72:$B$81=E$1)*(Fixtures!$D$72:$D$81=$B47)*(Fixtures!$X$72:$X$81))</f>
        <v>3</v>
      </c>
      <c r="F47" s="12">
        <f ca="1">SUMPRODUCT((Fixtures!$A$72:$A$81=F$1)*(Fixtures!$C$72:$C$81=$B47)*(Fixtures!$W$72:$W$81))+SUMPRODUCT((Fixtures!$B$72:$B$81=F$1)*(Fixtures!$D$72:$D$81=$B47)*(Fixtures!$X$72:$X$81))</f>
        <v>0</v>
      </c>
      <c r="G47" s="12">
        <f ca="1">SUMPRODUCT((Fixtures!$A$72:$A$81=G$1)*(Fixtures!$C$72:$C$81=$B47)*(Fixtures!$W$72:$W$81))+SUMPRODUCT((Fixtures!$B$72:$B$81=G$1)*(Fixtures!$D$72:$D$81=$B47)*(Fixtures!$X$72:$X$81))</f>
        <v>3</v>
      </c>
      <c r="H47" s="12">
        <f ca="1">SUMPRODUCT((Fixtures!$A$72:$A$81=H$1)*(Fixtures!$C$72:$C$81=$B47)*(Fixtures!$W$72:$W$81))+SUMPRODUCT((Fixtures!$B$72:$B$81=H$1)*(Fixtures!$D$72:$D$81=$B47)*(Fixtures!$X$72:$X$81))</f>
        <v>3</v>
      </c>
      <c r="I47" s="12">
        <f ca="1">SUMPRODUCT((Fixtures!$A$72:$A$81=I$1)*(Fixtures!$C$72:$C$81=$B47)*(Fixtures!$W$72:$W$81))+SUMPRODUCT((Fixtures!$B$72:$B$81=I$1)*(Fixtures!$D$72:$D$81=$B47)*(Fixtures!$X$72:$X$81))</f>
        <v>1</v>
      </c>
      <c r="J47" s="12">
        <f ca="1">SUMPRODUCT((Fixtures!$A$72:$A$81=J$1)*(Fixtures!$C$72:$C$81=$B47)*(Fixtures!$W$72:$W$81))+SUMPRODUCT((Fixtures!$B$72:$B$81=J$1)*(Fixtures!$D$72:$D$81=$B47)*(Fixtures!$X$72:$X$81))</f>
        <v>3</v>
      </c>
      <c r="K47" s="12">
        <f ca="1">SUMPRODUCT((Fixtures!$A$72:$A$81=K$1)*(Fixtures!$C$72:$C$81=$B47)*(Fixtures!$W$72:$W$81))+SUMPRODUCT((Fixtures!$B$72:$B$81=K$1)*(Fixtures!$D$72:$D$81=$B47)*(Fixtures!$X$72:$X$81))</f>
        <v>3</v>
      </c>
      <c r="L47" s="12">
        <f ca="1">SUMPRODUCT((Fixtures!$A$72:$A$81=L$1)*(Fixtures!$C$72:$C$81=$B47)*(Fixtures!$W$72:$W$81))+SUMPRODUCT((Fixtures!$B$72:$B$81=L$1)*(Fixtures!$D$72:$D$81=$B47)*(Fixtures!$X$72:$X$81))</f>
        <v>3</v>
      </c>
      <c r="M47" s="12">
        <f ca="1">SUMPRODUCT((Fixtures!$A$72:$A$81=M$1)*(Fixtures!$C$72:$C$81=$B47)*(Fixtures!$W$72:$W$81))+SUMPRODUCT((Fixtures!$B$72:$B$81=M$1)*(Fixtures!$D$72:$D$81=$B47)*(Fixtures!$X$72:$X$81))</f>
        <v>1</v>
      </c>
      <c r="N47" s="12">
        <f ca="1">SUMPRODUCT((Fixtures!$A$72:$A$81=N$1)*(Fixtures!$C$72:$C$81=$B47)*(Fixtures!$W$72:$W$81))+SUMPRODUCT((Fixtures!$B$72:$B$81=N$1)*(Fixtures!$D$72:$D$81=$B47)*(Fixtures!$X$72:$X$81))</f>
        <v>0</v>
      </c>
      <c r="O47" s="12">
        <f ca="1">SUMPRODUCT((Fixtures!$A$72:$A$81=O$1)*(Fixtures!$C$72:$C$81=$B47)*(Fixtures!$W$72:$W$81))+SUMPRODUCT((Fixtures!$B$72:$B$81=O$1)*(Fixtures!$D$72:$D$81=$B47)*(Fixtures!$X$72:$X$81))</f>
        <v>0</v>
      </c>
      <c r="P47" s="12">
        <f ca="1">SUMPRODUCT((Fixtures!$A$72:$A$81=P$1)*(Fixtures!$C$72:$C$81=$B47)*(Fixtures!$W$72:$W$81))+SUMPRODUCT((Fixtures!$B$72:$B$81=P$1)*(Fixtures!$D$72:$D$81=$B47)*(Fixtures!$X$72:$X$81))</f>
        <v>3</v>
      </c>
      <c r="Q47" s="12">
        <f ca="1">SUMPRODUCT((Fixtures!$A$72:$A$81=Q$1)*(Fixtures!$C$72:$C$81=$B47)*(Fixtures!$W$72:$W$81))+SUMPRODUCT((Fixtures!$B$72:$B$81=Q$1)*(Fixtures!$D$72:$D$81=$B47)*(Fixtures!$X$72:$X$81))</f>
        <v>0</v>
      </c>
      <c r="R47" s="12">
        <f ca="1">SUMPRODUCT((Fixtures!$A$72:$A$81=R$1)*(Fixtures!$C$72:$C$81=$B47)*(Fixtures!$W$72:$W$81))+SUMPRODUCT((Fixtures!$B$72:$B$81=R$1)*(Fixtures!$D$72:$D$81=$B47)*(Fixtures!$X$72:$X$81))</f>
        <v>0</v>
      </c>
      <c r="S47" s="12">
        <f ca="1">SUMPRODUCT((Fixtures!$A$72:$A$81=S$1)*(Fixtures!$C$72:$C$81=$B47)*(Fixtures!$W$72:$W$81))+SUMPRODUCT((Fixtures!$B$72:$B$81=S$1)*(Fixtures!$D$72:$D$81=$B47)*(Fixtures!$X$72:$X$81))</f>
        <v>3</v>
      </c>
      <c r="T47" s="12">
        <f ca="1">SUMPRODUCT((Fixtures!$A$72:$A$81=T$1)*(Fixtures!$C$72:$C$81=$B47)*(Fixtures!$W$72:$W$81))+SUMPRODUCT((Fixtures!$B$72:$B$81=T$1)*(Fixtures!$D$72:$D$81=$B47)*(Fixtures!$X$72:$X$81))</f>
        <v>0</v>
      </c>
      <c r="U47" s="12">
        <f ca="1">SUMPRODUCT((Fixtures!$A$72:$A$81=U$1)*(Fixtures!$C$72:$C$81=$B47)*(Fixtures!$W$72:$W$81))+SUMPRODUCT((Fixtures!$B$72:$B$81=U$1)*(Fixtures!$D$72:$D$81=$B47)*(Fixtures!$X$72:$X$81))</f>
        <v>1</v>
      </c>
      <c r="V47" s="12">
        <f ca="1">SUMPRODUCT((Fixtures!$A$72:$A$81=V$1)*(Fixtures!$C$72:$C$81=$B47)*(Fixtures!$W$72:$W$81))+SUMPRODUCT((Fixtures!$B$72:$B$81=V$1)*(Fixtures!$D$72:$D$81=$B47)*(Fixtures!$X$72:$X$81))</f>
        <v>0</v>
      </c>
    </row>
    <row r="48" spans="1:43" x14ac:dyDescent="0.25">
      <c r="A48" s="7" t="s">
        <v>27</v>
      </c>
      <c r="B48" s="8">
        <v>9</v>
      </c>
      <c r="C48" s="12">
        <f ca="1">SUMPRODUCT((Fixtures!$A$82:$A$91=C$1)*(Fixtures!$C$82:$C$91=$B48)*(Fixtures!$W$82:$W$91))+SUMPRODUCT((Fixtures!$B$82:$B$91=C$1)*(Fixtures!$D$82:$D$91=$B48)*(Fixtures!$X$82:$X$91))</f>
        <v>0</v>
      </c>
      <c r="D48" s="12">
        <f ca="1">SUMPRODUCT((Fixtures!$A$82:$A$91=D$1)*(Fixtures!$C$82:$C$91=$B48)*(Fixtures!$W$82:$W$91))+SUMPRODUCT((Fixtures!$B$82:$B$91=D$1)*(Fixtures!$D$82:$D$91=$B48)*(Fixtures!$X$82:$X$91))</f>
        <v>1</v>
      </c>
      <c r="E48" s="12">
        <f ca="1">SUMPRODUCT((Fixtures!$A$82:$A$91=E$1)*(Fixtures!$C$82:$C$91=$B48)*(Fixtures!$W$82:$W$91))+SUMPRODUCT((Fixtures!$B$82:$B$91=E$1)*(Fixtures!$D$82:$D$91=$B48)*(Fixtures!$X$82:$X$91))</f>
        <v>0</v>
      </c>
      <c r="F48" s="12">
        <f ca="1">SUMPRODUCT((Fixtures!$A$82:$A$91=F$1)*(Fixtures!$C$82:$C$91=$B48)*(Fixtures!$W$82:$W$91))+SUMPRODUCT((Fixtures!$B$82:$B$91=F$1)*(Fixtures!$D$82:$D$91=$B48)*(Fixtures!$X$82:$X$91))</f>
        <v>3</v>
      </c>
      <c r="G48" s="12">
        <f ca="1">SUMPRODUCT((Fixtures!$A$82:$A$91=G$1)*(Fixtures!$C$82:$C$91=$B48)*(Fixtures!$W$82:$W$91))+SUMPRODUCT((Fixtures!$B$82:$B$91=G$1)*(Fixtures!$D$82:$D$91=$B48)*(Fixtures!$X$82:$X$91))</f>
        <v>3</v>
      </c>
      <c r="H48" s="12">
        <f ca="1">SUMPRODUCT((Fixtures!$A$82:$A$91=H$1)*(Fixtures!$C$82:$C$91=$B48)*(Fixtures!$W$82:$W$91))+SUMPRODUCT((Fixtures!$B$82:$B$91=H$1)*(Fixtures!$D$82:$D$91=$B48)*(Fixtures!$X$82:$X$91))</f>
        <v>3</v>
      </c>
      <c r="I48" s="12">
        <f ca="1">SUMPRODUCT((Fixtures!$A$82:$A$91=I$1)*(Fixtures!$C$82:$C$91=$B48)*(Fixtures!$W$82:$W$91))+SUMPRODUCT((Fixtures!$B$82:$B$91=I$1)*(Fixtures!$D$82:$D$91=$B48)*(Fixtures!$X$82:$X$91))</f>
        <v>0</v>
      </c>
      <c r="J48" s="12">
        <f ca="1">SUMPRODUCT((Fixtures!$A$82:$A$91=J$1)*(Fixtures!$C$82:$C$91=$B48)*(Fixtures!$W$82:$W$91))+SUMPRODUCT((Fixtures!$B$82:$B$91=J$1)*(Fixtures!$D$82:$D$91=$B48)*(Fixtures!$X$82:$X$91))</f>
        <v>1</v>
      </c>
      <c r="K48" s="12">
        <f ca="1">SUMPRODUCT((Fixtures!$A$82:$A$91=K$1)*(Fixtures!$C$82:$C$91=$B48)*(Fixtures!$W$82:$W$91))+SUMPRODUCT((Fixtures!$B$82:$B$91=K$1)*(Fixtures!$D$82:$D$91=$B48)*(Fixtures!$X$82:$X$91))</f>
        <v>3</v>
      </c>
      <c r="L48" s="12">
        <f ca="1">SUMPRODUCT((Fixtures!$A$82:$A$91=L$1)*(Fixtures!$C$82:$C$91=$B48)*(Fixtures!$W$82:$W$91))+SUMPRODUCT((Fixtures!$B$82:$B$91=L$1)*(Fixtures!$D$82:$D$91=$B48)*(Fixtures!$X$82:$X$91))</f>
        <v>1</v>
      </c>
      <c r="M48" s="12">
        <f ca="1">SUMPRODUCT((Fixtures!$A$82:$A$91=M$1)*(Fixtures!$C$82:$C$91=$B48)*(Fixtures!$W$82:$W$91))+SUMPRODUCT((Fixtures!$B$82:$B$91=M$1)*(Fixtures!$D$82:$D$91=$B48)*(Fixtures!$X$82:$X$91))</f>
        <v>0</v>
      </c>
      <c r="N48" s="12">
        <f ca="1">SUMPRODUCT((Fixtures!$A$82:$A$91=N$1)*(Fixtures!$C$82:$C$91=$B48)*(Fixtures!$W$82:$W$91))+SUMPRODUCT((Fixtures!$B$82:$B$91=N$1)*(Fixtures!$D$82:$D$91=$B48)*(Fixtures!$X$82:$X$91))</f>
        <v>0</v>
      </c>
      <c r="O48" s="12">
        <f ca="1">SUMPRODUCT((Fixtures!$A$82:$A$91=O$1)*(Fixtures!$C$82:$C$91=$B48)*(Fixtures!$W$82:$W$91))+SUMPRODUCT((Fixtures!$B$82:$B$91=O$1)*(Fixtures!$D$82:$D$91=$B48)*(Fixtures!$X$82:$X$91))</f>
        <v>1</v>
      </c>
      <c r="P48" s="12">
        <f ca="1">SUMPRODUCT((Fixtures!$A$82:$A$91=P$1)*(Fixtures!$C$82:$C$91=$B48)*(Fixtures!$W$82:$W$91))+SUMPRODUCT((Fixtures!$B$82:$B$91=P$1)*(Fixtures!$D$82:$D$91=$B48)*(Fixtures!$X$82:$X$91))</f>
        <v>3</v>
      </c>
      <c r="Q48" s="12">
        <f ca="1">SUMPRODUCT((Fixtures!$A$82:$A$91=Q$1)*(Fixtures!$C$82:$C$91=$B48)*(Fixtures!$W$82:$W$91))+SUMPRODUCT((Fixtures!$B$82:$B$91=Q$1)*(Fixtures!$D$82:$D$91=$B48)*(Fixtures!$X$82:$X$91))</f>
        <v>0</v>
      </c>
      <c r="R48" s="12">
        <f ca="1">SUMPRODUCT((Fixtures!$A$82:$A$91=R$1)*(Fixtures!$C$82:$C$91=$B48)*(Fixtures!$W$82:$W$91))+SUMPRODUCT((Fixtures!$B$82:$B$91=R$1)*(Fixtures!$D$82:$D$91=$B48)*(Fixtures!$X$82:$X$91))</f>
        <v>3</v>
      </c>
      <c r="S48" s="12">
        <f ca="1">SUMPRODUCT((Fixtures!$A$82:$A$91=S$1)*(Fixtures!$C$82:$C$91=$B48)*(Fixtures!$W$82:$W$91))+SUMPRODUCT((Fixtures!$B$82:$B$91=S$1)*(Fixtures!$D$82:$D$91=$B48)*(Fixtures!$X$82:$X$91))</f>
        <v>1</v>
      </c>
      <c r="T48" s="12">
        <f ca="1">SUMPRODUCT((Fixtures!$A$82:$A$91=T$1)*(Fixtures!$C$82:$C$91=$B48)*(Fixtures!$W$82:$W$91))+SUMPRODUCT((Fixtures!$B$82:$B$91=T$1)*(Fixtures!$D$82:$D$91=$B48)*(Fixtures!$X$82:$X$91))</f>
        <v>3</v>
      </c>
      <c r="U48" s="12">
        <f ca="1">SUMPRODUCT((Fixtures!$A$82:$A$91=U$1)*(Fixtures!$C$82:$C$91=$B48)*(Fixtures!$W$82:$W$91))+SUMPRODUCT((Fixtures!$B$82:$B$91=U$1)*(Fixtures!$D$82:$D$91=$B48)*(Fixtures!$X$82:$X$91))</f>
        <v>0</v>
      </c>
      <c r="V48" s="12">
        <f ca="1">SUMPRODUCT((Fixtures!$A$82:$A$91=V$1)*(Fixtures!$C$82:$C$91=$B48)*(Fixtures!$W$82:$W$91))+SUMPRODUCT((Fixtures!$B$82:$B$91=V$1)*(Fixtures!$D$82:$D$91=$B48)*(Fixtures!$X$82:$X$91))</f>
        <v>1</v>
      </c>
    </row>
    <row r="49" spans="1:25" x14ac:dyDescent="0.25">
      <c r="A49" s="7" t="s">
        <v>27</v>
      </c>
      <c r="B49" s="8">
        <v>10</v>
      </c>
      <c r="C49" s="12">
        <f ca="1">SUMPRODUCT((Fixtures!$A$92:$A$101=C$1)*(Fixtures!$C$92:$C$101=$B49)*(Fixtures!$W$92:$W$101))+SUMPRODUCT((Fixtures!$B$92:$B$101=C$1)*(Fixtures!$D$92:$D$101=$B49)*(Fixtures!$X$92:$X$101))</f>
        <v>3</v>
      </c>
      <c r="D49" s="12">
        <f ca="1">SUMPRODUCT((Fixtures!$A$92:$A$101=D$1)*(Fixtures!$C$92:$C$101=$B49)*(Fixtures!$W$92:$W$101))+SUMPRODUCT((Fixtures!$B$92:$B$101=D$1)*(Fixtures!$D$92:$D$101=$B49)*(Fixtures!$X$92:$X$101))</f>
        <v>1</v>
      </c>
      <c r="E49" s="12">
        <f ca="1">SUMPRODUCT((Fixtures!$A$92:$A$101=E$1)*(Fixtures!$C$92:$C$101=$B49)*(Fixtures!$W$92:$W$101))+SUMPRODUCT((Fixtures!$B$92:$B$101=E$1)*(Fixtures!$D$92:$D$101=$B49)*(Fixtures!$X$92:$X$101))</f>
        <v>0</v>
      </c>
      <c r="F49" s="12">
        <f ca="1">SUMPRODUCT((Fixtures!$A$92:$A$101=F$1)*(Fixtures!$C$92:$C$101=$B49)*(Fixtures!$W$92:$W$101))+SUMPRODUCT((Fixtures!$B$92:$B$101=F$1)*(Fixtures!$D$92:$D$101=$B49)*(Fixtures!$X$92:$X$101))</f>
        <v>3</v>
      </c>
      <c r="G49" s="12">
        <f ca="1">SUMPRODUCT((Fixtures!$A$92:$A$101=G$1)*(Fixtures!$C$92:$C$101=$B49)*(Fixtures!$W$92:$W$101))+SUMPRODUCT((Fixtures!$B$92:$B$101=G$1)*(Fixtures!$D$92:$D$101=$B49)*(Fixtures!$X$92:$X$101))</f>
        <v>1</v>
      </c>
      <c r="H49" s="12">
        <f ca="1">SUMPRODUCT((Fixtures!$A$92:$A$101=H$1)*(Fixtures!$C$92:$C$101=$B49)*(Fixtures!$W$92:$W$101))+SUMPRODUCT((Fixtures!$B$92:$B$101=H$1)*(Fixtures!$D$92:$D$101=$B49)*(Fixtures!$X$92:$X$101))</f>
        <v>3</v>
      </c>
      <c r="I49" s="12">
        <f ca="1">SUMPRODUCT((Fixtures!$A$92:$A$101=I$1)*(Fixtures!$C$92:$C$101=$B49)*(Fixtures!$W$92:$W$101))+SUMPRODUCT((Fixtures!$B$92:$B$101=I$1)*(Fixtures!$D$92:$D$101=$B49)*(Fixtures!$X$92:$X$101))</f>
        <v>0</v>
      </c>
      <c r="J49" s="12">
        <f ca="1">SUMPRODUCT((Fixtures!$A$92:$A$101=J$1)*(Fixtures!$C$92:$C$101=$B49)*(Fixtures!$W$92:$W$101))+SUMPRODUCT((Fixtures!$B$92:$B$101=J$1)*(Fixtures!$D$92:$D$101=$B49)*(Fixtures!$X$92:$X$101))</f>
        <v>1</v>
      </c>
      <c r="K49" s="12">
        <f ca="1">SUMPRODUCT((Fixtures!$A$92:$A$101=K$1)*(Fixtures!$C$92:$C$101=$B49)*(Fixtures!$W$92:$W$101))+SUMPRODUCT((Fixtures!$B$92:$B$101=K$1)*(Fixtures!$D$92:$D$101=$B49)*(Fixtures!$X$92:$X$101))</f>
        <v>1</v>
      </c>
      <c r="L49" s="12">
        <f ca="1">SUMPRODUCT((Fixtures!$A$92:$A$101=L$1)*(Fixtures!$C$92:$C$101=$B49)*(Fixtures!$W$92:$W$101))+SUMPRODUCT((Fixtures!$B$92:$B$101=L$1)*(Fixtures!$D$92:$D$101=$B49)*(Fixtures!$X$92:$X$101))</f>
        <v>3</v>
      </c>
      <c r="M49" s="12">
        <f ca="1">SUMPRODUCT((Fixtures!$A$92:$A$101=M$1)*(Fixtures!$C$92:$C$101=$B49)*(Fixtures!$W$92:$W$101))+SUMPRODUCT((Fixtures!$B$92:$B$101=M$1)*(Fixtures!$D$92:$D$101=$B49)*(Fixtures!$X$92:$X$101))</f>
        <v>0</v>
      </c>
      <c r="N49" s="12">
        <f ca="1">SUMPRODUCT((Fixtures!$A$92:$A$101=N$1)*(Fixtures!$C$92:$C$101=$B49)*(Fixtures!$W$92:$W$101))+SUMPRODUCT((Fixtures!$B$92:$B$101=N$1)*(Fixtures!$D$92:$D$101=$B49)*(Fixtures!$X$92:$X$101))</f>
        <v>1</v>
      </c>
      <c r="O49" s="12">
        <f ca="1">SUMPRODUCT((Fixtures!$A$92:$A$101=O$1)*(Fixtures!$C$92:$C$101=$B49)*(Fixtures!$W$92:$W$101))+SUMPRODUCT((Fixtures!$B$92:$B$101=O$1)*(Fixtures!$D$92:$D$101=$B49)*(Fixtures!$X$92:$X$101))</f>
        <v>0</v>
      </c>
      <c r="P49" s="12">
        <f ca="1">SUMPRODUCT((Fixtures!$A$92:$A$101=P$1)*(Fixtures!$C$92:$C$101=$B49)*(Fixtures!$W$92:$W$101))+SUMPRODUCT((Fixtures!$B$92:$B$101=P$1)*(Fixtures!$D$92:$D$101=$B49)*(Fixtures!$X$92:$X$101))</f>
        <v>3</v>
      </c>
      <c r="Q49" s="12">
        <f ca="1">SUMPRODUCT((Fixtures!$A$92:$A$101=Q$1)*(Fixtures!$C$92:$C$101=$B49)*(Fixtures!$W$92:$W$101))+SUMPRODUCT((Fixtures!$B$92:$B$101=Q$1)*(Fixtures!$D$92:$D$101=$B49)*(Fixtures!$X$92:$X$101))</f>
        <v>3</v>
      </c>
      <c r="R49" s="12">
        <f ca="1">SUMPRODUCT((Fixtures!$A$92:$A$101=R$1)*(Fixtures!$C$92:$C$101=$B49)*(Fixtures!$W$92:$W$101))+SUMPRODUCT((Fixtures!$B$92:$B$101=R$1)*(Fixtures!$D$92:$D$101=$B49)*(Fixtures!$X$92:$X$101))</f>
        <v>1</v>
      </c>
      <c r="S49" s="12">
        <f ca="1">SUMPRODUCT((Fixtures!$A$92:$A$101=S$1)*(Fixtures!$C$92:$C$101=$B49)*(Fixtures!$W$92:$W$101))+SUMPRODUCT((Fixtures!$B$92:$B$101=S$1)*(Fixtures!$D$92:$D$101=$B49)*(Fixtures!$X$92:$X$101))</f>
        <v>0</v>
      </c>
      <c r="T49" s="12">
        <f ca="1">SUMPRODUCT((Fixtures!$A$92:$A$101=T$1)*(Fixtures!$C$92:$C$101=$B49)*(Fixtures!$W$92:$W$101))+SUMPRODUCT((Fixtures!$B$92:$B$101=T$1)*(Fixtures!$D$92:$D$101=$B49)*(Fixtures!$X$92:$X$101))</f>
        <v>1</v>
      </c>
      <c r="U49" s="12">
        <f ca="1">SUMPRODUCT((Fixtures!$A$92:$A$101=U$1)*(Fixtures!$C$92:$C$101=$B49)*(Fixtures!$W$92:$W$101))+SUMPRODUCT((Fixtures!$B$92:$B$101=U$1)*(Fixtures!$D$92:$D$101=$B49)*(Fixtures!$X$92:$X$101))</f>
        <v>1</v>
      </c>
      <c r="V49" s="12">
        <f ca="1">SUMPRODUCT((Fixtures!$A$92:$A$101=V$1)*(Fixtures!$C$92:$C$101=$B49)*(Fixtures!$W$92:$W$101))+SUMPRODUCT((Fixtures!$B$92:$B$101=V$1)*(Fixtures!$D$92:$D$101=$B49)*(Fixtures!$X$92:$X$101))</f>
        <v>0</v>
      </c>
    </row>
    <row r="50" spans="1:25" x14ac:dyDescent="0.25">
      <c r="A50" s="7" t="s">
        <v>27</v>
      </c>
      <c r="B50" s="8">
        <v>11</v>
      </c>
      <c r="C50" s="12">
        <f ca="1">SUMPRODUCT((Fixtures!$A$102:$A$111=C$1)*(Fixtures!$C$102:$C$111=$B50)*(Fixtures!$W$102:$W$111))+SUMPRODUCT((Fixtures!$B$102:$B$111=C$1)*(Fixtures!$D$102:$D$111=$B50)*(Fixtures!$X$102:$X$111))</f>
        <v>1</v>
      </c>
      <c r="D50" s="12">
        <f ca="1">SUMPRODUCT((Fixtures!$A$102:$A$111=D$1)*(Fixtures!$C$102:$C$111=$B50)*(Fixtures!$W$102:$W$111))+SUMPRODUCT((Fixtures!$B$102:$B$111=D$1)*(Fixtures!$D$102:$D$111=$B50)*(Fixtures!$X$102:$X$111))</f>
        <v>0</v>
      </c>
      <c r="E50" s="12">
        <f ca="1">SUMPRODUCT((Fixtures!$A$102:$A$111=E$1)*(Fixtures!$C$102:$C$111=$B50)*(Fixtures!$W$102:$W$111))+SUMPRODUCT((Fixtures!$B$102:$B$111=E$1)*(Fixtures!$D$102:$D$111=$B50)*(Fixtures!$X$102:$X$111))</f>
        <v>1</v>
      </c>
      <c r="F50" s="12">
        <f ca="1">SUMPRODUCT((Fixtures!$A$102:$A$111=F$1)*(Fixtures!$C$102:$C$111=$B50)*(Fixtures!$W$102:$W$111))+SUMPRODUCT((Fixtures!$B$102:$B$111=F$1)*(Fixtures!$D$102:$D$111=$B50)*(Fixtures!$X$102:$X$111))</f>
        <v>0</v>
      </c>
      <c r="G50" s="12">
        <f ca="1">SUMPRODUCT((Fixtures!$A$102:$A$111=G$1)*(Fixtures!$C$102:$C$111=$B50)*(Fixtures!$W$102:$W$111))+SUMPRODUCT((Fixtures!$B$102:$B$111=G$1)*(Fixtures!$D$102:$D$111=$B50)*(Fixtures!$X$102:$X$111))</f>
        <v>0</v>
      </c>
      <c r="H50" s="12">
        <f ca="1">SUMPRODUCT((Fixtures!$A$102:$A$111=H$1)*(Fixtures!$C$102:$C$111=$B50)*(Fixtures!$W$102:$W$111))+SUMPRODUCT((Fixtures!$B$102:$B$111=H$1)*(Fixtures!$D$102:$D$111=$B50)*(Fixtures!$X$102:$X$111))</f>
        <v>1</v>
      </c>
      <c r="I50" s="12">
        <f ca="1">SUMPRODUCT((Fixtures!$A$102:$A$111=I$1)*(Fixtures!$C$102:$C$111=$B50)*(Fixtures!$W$102:$W$111))+SUMPRODUCT((Fixtures!$B$102:$B$111=I$1)*(Fixtures!$D$102:$D$111=$B50)*(Fixtures!$X$102:$X$111))</f>
        <v>1</v>
      </c>
      <c r="J50" s="12">
        <f ca="1">SUMPRODUCT((Fixtures!$A$102:$A$111=J$1)*(Fixtures!$C$102:$C$111=$B50)*(Fixtures!$W$102:$W$111))+SUMPRODUCT((Fixtures!$B$102:$B$111=J$1)*(Fixtures!$D$102:$D$111=$B50)*(Fixtures!$X$102:$X$111))</f>
        <v>0</v>
      </c>
      <c r="K50" s="12">
        <f ca="1">SUMPRODUCT((Fixtures!$A$102:$A$111=K$1)*(Fixtures!$C$102:$C$111=$B50)*(Fixtures!$W$102:$W$111))+SUMPRODUCT((Fixtures!$B$102:$B$111=K$1)*(Fixtures!$D$102:$D$111=$B50)*(Fixtures!$X$102:$X$111))</f>
        <v>3</v>
      </c>
      <c r="L50" s="12">
        <f ca="1">SUMPRODUCT((Fixtures!$A$102:$A$111=L$1)*(Fixtures!$C$102:$C$111=$B50)*(Fixtures!$W$102:$W$111))+SUMPRODUCT((Fixtures!$B$102:$B$111=L$1)*(Fixtures!$D$102:$D$111=$B50)*(Fixtures!$X$102:$X$111))</f>
        <v>3</v>
      </c>
      <c r="M50" s="12">
        <f ca="1">SUMPRODUCT((Fixtures!$A$102:$A$111=M$1)*(Fixtures!$C$102:$C$111=$B50)*(Fixtures!$W$102:$W$111))+SUMPRODUCT((Fixtures!$B$102:$B$111=M$1)*(Fixtures!$D$102:$D$111=$B50)*(Fixtures!$X$102:$X$111))</f>
        <v>3</v>
      </c>
      <c r="N50" s="12">
        <f ca="1">SUMPRODUCT((Fixtures!$A$102:$A$111=N$1)*(Fixtures!$C$102:$C$111=$B50)*(Fixtures!$W$102:$W$111))+SUMPRODUCT((Fixtures!$B$102:$B$111=N$1)*(Fixtures!$D$102:$D$111=$B50)*(Fixtures!$X$102:$X$111))</f>
        <v>1</v>
      </c>
      <c r="O50" s="12">
        <f ca="1">SUMPRODUCT((Fixtures!$A$102:$A$111=O$1)*(Fixtures!$C$102:$C$111=$B50)*(Fixtures!$W$102:$W$111))+SUMPRODUCT((Fixtures!$B$102:$B$111=O$1)*(Fixtures!$D$102:$D$111=$B50)*(Fixtures!$X$102:$X$111))</f>
        <v>0</v>
      </c>
      <c r="P50" s="12">
        <f ca="1">SUMPRODUCT((Fixtures!$A$102:$A$111=P$1)*(Fixtures!$C$102:$C$111=$B50)*(Fixtures!$W$102:$W$111))+SUMPRODUCT((Fixtures!$B$102:$B$111=P$1)*(Fixtures!$D$102:$D$111=$B50)*(Fixtures!$X$102:$X$111))</f>
        <v>3</v>
      </c>
      <c r="Q50" s="12">
        <f ca="1">SUMPRODUCT((Fixtures!$A$102:$A$111=Q$1)*(Fixtures!$C$102:$C$111=$B50)*(Fixtures!$W$102:$W$111))+SUMPRODUCT((Fixtures!$B$102:$B$111=Q$1)*(Fixtures!$D$102:$D$111=$B50)*(Fixtures!$X$102:$X$111))</f>
        <v>1</v>
      </c>
      <c r="R50" s="12">
        <f ca="1">SUMPRODUCT((Fixtures!$A$102:$A$111=R$1)*(Fixtures!$C$102:$C$111=$B50)*(Fixtures!$W$102:$W$111))+SUMPRODUCT((Fixtures!$B$102:$B$111=R$1)*(Fixtures!$D$102:$D$111=$B50)*(Fixtures!$X$102:$X$111))</f>
        <v>1</v>
      </c>
      <c r="S50" s="12">
        <f ca="1">SUMPRODUCT((Fixtures!$A$102:$A$111=S$1)*(Fixtures!$C$102:$C$111=$B50)*(Fixtures!$W$102:$W$111))+SUMPRODUCT((Fixtures!$B$102:$B$111=S$1)*(Fixtures!$D$102:$D$111=$B50)*(Fixtures!$X$102:$X$111))</f>
        <v>1</v>
      </c>
      <c r="T50" s="12">
        <f ca="1">SUMPRODUCT((Fixtures!$A$102:$A$111=T$1)*(Fixtures!$C$102:$C$111=$B50)*(Fixtures!$W$102:$W$111))+SUMPRODUCT((Fixtures!$B$102:$B$111=T$1)*(Fixtures!$D$102:$D$111=$B50)*(Fixtures!$X$102:$X$111))</f>
        <v>1</v>
      </c>
      <c r="U50" s="12">
        <f ca="1">SUMPRODUCT((Fixtures!$A$102:$A$111=U$1)*(Fixtures!$C$102:$C$111=$B50)*(Fixtures!$W$102:$W$111))+SUMPRODUCT((Fixtures!$B$102:$B$111=U$1)*(Fixtures!$D$102:$D$111=$B50)*(Fixtures!$X$102:$X$111))</f>
        <v>1</v>
      </c>
      <c r="V50" s="12">
        <f ca="1">SUMPRODUCT((Fixtures!$A$102:$A$111=V$1)*(Fixtures!$C$102:$C$111=$B50)*(Fixtures!$W$102:$W$111))+SUMPRODUCT((Fixtures!$B$102:$B$111=V$1)*(Fixtures!$D$102:$D$111=$B50)*(Fixtures!$X$102:$X$111))</f>
        <v>3</v>
      </c>
    </row>
    <row r="51" spans="1:25" x14ac:dyDescent="0.25">
      <c r="A51" s="7" t="s">
        <v>27</v>
      </c>
      <c r="B51" s="8">
        <v>12</v>
      </c>
      <c r="C51" s="12">
        <f ca="1">SUMPRODUCT((Fixtures!$A$112:$A$121=C$1)*(Fixtures!$C$112:$C$121=$B51)*(Fixtures!$W$112:$W$121))+SUMPRODUCT((Fixtures!$B$112:$B$121=C$1)*(Fixtures!$D$112:$D$121=$B51)*(Fixtures!$X$112:$X$121))</f>
        <v>0</v>
      </c>
      <c r="D51" s="12">
        <f ca="1">SUMPRODUCT((Fixtures!$A$112:$A$121=D$1)*(Fixtures!$C$112:$C$121=$B51)*(Fixtures!$W$112:$W$121))+SUMPRODUCT((Fixtures!$B$112:$B$121=D$1)*(Fixtures!$D$112:$D$121=$B51)*(Fixtures!$X$112:$X$121))</f>
        <v>3</v>
      </c>
      <c r="E51" s="12">
        <f ca="1">SUMPRODUCT((Fixtures!$A$112:$A$121=E$1)*(Fixtures!$C$112:$C$121=$B51)*(Fixtures!$W$112:$W$121))+SUMPRODUCT((Fixtures!$B$112:$B$121=E$1)*(Fixtures!$D$112:$D$121=$B51)*(Fixtures!$X$112:$X$121))</f>
        <v>0</v>
      </c>
      <c r="F51" s="12">
        <f ca="1">SUMPRODUCT((Fixtures!$A$112:$A$121=F$1)*(Fixtures!$C$112:$C$121=$B51)*(Fixtures!$W$112:$W$121))+SUMPRODUCT((Fixtures!$B$112:$B$121=F$1)*(Fixtures!$D$112:$D$121=$B51)*(Fixtures!$X$112:$X$121))</f>
        <v>3</v>
      </c>
      <c r="G51" s="12">
        <f ca="1">SUMPRODUCT((Fixtures!$A$112:$A$121=G$1)*(Fixtures!$C$112:$C$121=$B51)*(Fixtures!$W$112:$W$121))+SUMPRODUCT((Fixtures!$B$112:$B$121=G$1)*(Fixtures!$D$112:$D$121=$B51)*(Fixtures!$X$112:$X$121))</f>
        <v>0</v>
      </c>
      <c r="H51" s="12">
        <f ca="1">SUMPRODUCT((Fixtures!$A$112:$A$121=H$1)*(Fixtures!$C$112:$C$121=$B51)*(Fixtures!$W$112:$W$121))+SUMPRODUCT((Fixtures!$B$112:$B$121=H$1)*(Fixtures!$D$112:$D$121=$B51)*(Fixtures!$X$112:$X$121))</f>
        <v>1</v>
      </c>
      <c r="I51" s="12">
        <f ca="1">SUMPRODUCT((Fixtures!$A$112:$A$121=I$1)*(Fixtures!$C$112:$C$121=$B51)*(Fixtures!$W$112:$W$121))+SUMPRODUCT((Fixtures!$B$112:$B$121=I$1)*(Fixtures!$D$112:$D$121=$B51)*(Fixtures!$X$112:$X$121))</f>
        <v>0</v>
      </c>
      <c r="J51" s="12">
        <f ca="1">SUMPRODUCT((Fixtures!$A$112:$A$121=J$1)*(Fixtures!$C$112:$C$121=$B51)*(Fixtures!$W$112:$W$121))+SUMPRODUCT((Fixtures!$B$112:$B$121=J$1)*(Fixtures!$D$112:$D$121=$B51)*(Fixtures!$X$112:$X$121))</f>
        <v>0</v>
      </c>
      <c r="K51" s="12">
        <f ca="1">SUMPRODUCT((Fixtures!$A$112:$A$121=K$1)*(Fixtures!$C$112:$C$121=$B51)*(Fixtures!$W$112:$W$121))+SUMPRODUCT((Fixtures!$B$112:$B$121=K$1)*(Fixtures!$D$112:$D$121=$B51)*(Fixtures!$X$112:$X$121))</f>
        <v>3</v>
      </c>
      <c r="L51" s="12">
        <f ca="1">SUMPRODUCT((Fixtures!$A$112:$A$121=L$1)*(Fixtures!$C$112:$C$121=$B51)*(Fixtures!$W$112:$W$121))+SUMPRODUCT((Fixtures!$B$112:$B$121=L$1)*(Fixtures!$D$112:$D$121=$B51)*(Fixtures!$X$112:$X$121))</f>
        <v>1</v>
      </c>
      <c r="M51" s="12">
        <f ca="1">SUMPRODUCT((Fixtures!$A$112:$A$121=M$1)*(Fixtures!$C$112:$C$121=$B51)*(Fixtures!$W$112:$W$121))+SUMPRODUCT((Fixtures!$B$112:$B$121=M$1)*(Fixtures!$D$112:$D$121=$B51)*(Fixtures!$X$112:$X$121))</f>
        <v>3</v>
      </c>
      <c r="N51" s="12">
        <f ca="1">SUMPRODUCT((Fixtures!$A$112:$A$121=N$1)*(Fixtures!$C$112:$C$121=$B51)*(Fixtures!$W$112:$W$121))+SUMPRODUCT((Fixtures!$B$112:$B$121=N$1)*(Fixtures!$D$112:$D$121=$B51)*(Fixtures!$X$112:$X$121))</f>
        <v>3</v>
      </c>
      <c r="O51" s="12">
        <f ca="1">SUMPRODUCT((Fixtures!$A$112:$A$121=O$1)*(Fixtures!$C$112:$C$121=$B51)*(Fixtures!$W$112:$W$121))+SUMPRODUCT((Fixtures!$B$112:$B$121=O$1)*(Fixtures!$D$112:$D$121=$B51)*(Fixtures!$X$112:$X$121))</f>
        <v>0</v>
      </c>
      <c r="P51" s="12">
        <f ca="1">SUMPRODUCT((Fixtures!$A$112:$A$121=P$1)*(Fixtures!$C$112:$C$121=$B51)*(Fixtures!$W$112:$W$121))+SUMPRODUCT((Fixtures!$B$112:$B$121=P$1)*(Fixtures!$D$112:$D$121=$B51)*(Fixtures!$X$112:$X$121))</f>
        <v>0</v>
      </c>
      <c r="Q51" s="12">
        <f ca="1">SUMPRODUCT((Fixtures!$A$112:$A$121=Q$1)*(Fixtures!$C$112:$C$121=$B51)*(Fixtures!$W$112:$W$121))+SUMPRODUCT((Fixtures!$B$112:$B$121=Q$1)*(Fixtures!$D$112:$D$121=$B51)*(Fixtures!$X$112:$X$121))</f>
        <v>3</v>
      </c>
      <c r="R51" s="12">
        <f ca="1">SUMPRODUCT((Fixtures!$A$112:$A$121=R$1)*(Fixtures!$C$112:$C$121=$B51)*(Fixtures!$W$112:$W$121))+SUMPRODUCT((Fixtures!$B$112:$B$121=R$1)*(Fixtures!$D$112:$D$121=$B51)*(Fixtures!$X$112:$X$121))</f>
        <v>3</v>
      </c>
      <c r="S51" s="12">
        <f ca="1">SUMPRODUCT((Fixtures!$A$112:$A$121=S$1)*(Fixtures!$C$112:$C$121=$B51)*(Fixtures!$W$112:$W$121))+SUMPRODUCT((Fixtures!$B$112:$B$121=S$1)*(Fixtures!$D$112:$D$121=$B51)*(Fixtures!$X$112:$X$121))</f>
        <v>1</v>
      </c>
      <c r="T51" s="12">
        <f ca="1">SUMPRODUCT((Fixtures!$A$112:$A$121=T$1)*(Fixtures!$C$112:$C$121=$B51)*(Fixtures!$W$112:$W$121))+SUMPRODUCT((Fixtures!$B$112:$B$121=T$1)*(Fixtures!$D$112:$D$121=$B51)*(Fixtures!$X$112:$X$121))</f>
        <v>3</v>
      </c>
      <c r="U51" s="12">
        <f ca="1">SUMPRODUCT((Fixtures!$A$112:$A$121=U$1)*(Fixtures!$C$112:$C$121=$B51)*(Fixtures!$W$112:$W$121))+SUMPRODUCT((Fixtures!$B$112:$B$121=U$1)*(Fixtures!$D$112:$D$121=$B51)*(Fixtures!$X$112:$X$121))</f>
        <v>0</v>
      </c>
      <c r="V51" s="12">
        <f ca="1">SUMPRODUCT((Fixtures!$A$112:$A$121=V$1)*(Fixtures!$C$112:$C$121=$B51)*(Fixtures!$W$112:$W$121))+SUMPRODUCT((Fixtures!$B$112:$B$121=V$1)*(Fixtures!$D$112:$D$121=$B51)*(Fixtures!$X$112:$X$121))</f>
        <v>1</v>
      </c>
    </row>
    <row r="52" spans="1:25" x14ac:dyDescent="0.25">
      <c r="A52" s="7" t="s">
        <v>27</v>
      </c>
      <c r="B52" s="8">
        <v>13</v>
      </c>
      <c r="C52" s="12">
        <f ca="1">SUMPRODUCT((Fixtures!$A$122:$A$131=C$1)*(Fixtures!$C$122:$C$131=$B52)*(Fixtures!$W$122:$W$131))+SUMPRODUCT((Fixtures!$B$122:$B$131=C$1)*(Fixtures!$D$122:$D$131=$B52)*(Fixtures!$X$122:$X$131))</f>
        <v>1</v>
      </c>
      <c r="D52" s="12">
        <f ca="1">SUMPRODUCT((Fixtures!$A$122:$A$131=D$1)*(Fixtures!$C$122:$C$131=$B52)*(Fixtures!$W$122:$W$131))+SUMPRODUCT((Fixtures!$B$122:$B$131=D$1)*(Fixtures!$D$122:$D$131=$B52)*(Fixtures!$X$122:$X$131))</f>
        <v>1</v>
      </c>
      <c r="E52" s="12">
        <f ca="1">SUMPRODUCT((Fixtures!$A$122:$A$131=E$1)*(Fixtures!$C$122:$C$131=$B52)*(Fixtures!$W$122:$W$131))+SUMPRODUCT((Fixtures!$B$122:$B$131=E$1)*(Fixtures!$D$122:$D$131=$B52)*(Fixtures!$X$122:$X$131))</f>
        <v>1</v>
      </c>
      <c r="F52" s="12">
        <f ca="1">SUMPRODUCT((Fixtures!$A$122:$A$131=F$1)*(Fixtures!$C$122:$C$131=$B52)*(Fixtures!$W$122:$W$131))+SUMPRODUCT((Fixtures!$B$122:$B$131=F$1)*(Fixtures!$D$122:$D$131=$B52)*(Fixtures!$X$122:$X$131))</f>
        <v>3</v>
      </c>
      <c r="G52" s="12">
        <f ca="1">SUMPRODUCT((Fixtures!$A$122:$A$131=G$1)*(Fixtures!$C$122:$C$131=$B52)*(Fixtures!$W$122:$W$131))+SUMPRODUCT((Fixtures!$B$122:$B$131=G$1)*(Fixtures!$D$122:$D$131=$B52)*(Fixtures!$X$122:$X$131))</f>
        <v>3</v>
      </c>
      <c r="H52" s="12">
        <f ca="1">SUMPRODUCT((Fixtures!$A$122:$A$131=H$1)*(Fixtures!$C$122:$C$131=$B52)*(Fixtures!$W$122:$W$131))+SUMPRODUCT((Fixtures!$B$122:$B$131=H$1)*(Fixtures!$D$122:$D$131=$B52)*(Fixtures!$X$122:$X$131))</f>
        <v>1</v>
      </c>
      <c r="I52" s="12">
        <f ca="1">SUMPRODUCT((Fixtures!$A$122:$A$131=I$1)*(Fixtures!$C$122:$C$131=$B52)*(Fixtures!$W$122:$W$131))+SUMPRODUCT((Fixtures!$B$122:$B$131=I$1)*(Fixtures!$D$122:$D$131=$B52)*(Fixtures!$X$122:$X$131))</f>
        <v>0</v>
      </c>
      <c r="J52" s="12">
        <f ca="1">SUMPRODUCT((Fixtures!$A$122:$A$131=J$1)*(Fixtures!$C$122:$C$131=$B52)*(Fixtures!$W$122:$W$131))+SUMPRODUCT((Fixtures!$B$122:$B$131=J$1)*(Fixtures!$D$122:$D$131=$B52)*(Fixtures!$X$122:$X$131))</f>
        <v>1</v>
      </c>
      <c r="K52" s="12">
        <f ca="1">SUMPRODUCT((Fixtures!$A$122:$A$131=K$1)*(Fixtures!$C$122:$C$131=$B52)*(Fixtures!$W$122:$W$131))+SUMPRODUCT((Fixtures!$B$122:$B$131=K$1)*(Fixtures!$D$122:$D$131=$B52)*(Fixtures!$X$122:$X$131))</f>
        <v>0</v>
      </c>
      <c r="L52" s="12">
        <f ca="1">SUMPRODUCT((Fixtures!$A$122:$A$131=L$1)*(Fixtures!$C$122:$C$131=$B52)*(Fixtures!$W$122:$W$131))+SUMPRODUCT((Fixtures!$B$122:$B$131=L$1)*(Fixtures!$D$122:$D$131=$B52)*(Fixtures!$X$122:$X$131))</f>
        <v>1</v>
      </c>
      <c r="M52" s="12">
        <f ca="1">SUMPRODUCT((Fixtures!$A$122:$A$131=M$1)*(Fixtures!$C$122:$C$131=$B52)*(Fixtures!$W$122:$W$131))+SUMPRODUCT((Fixtures!$B$122:$B$131=M$1)*(Fixtures!$D$122:$D$131=$B52)*(Fixtures!$X$122:$X$131))</f>
        <v>3</v>
      </c>
      <c r="N52" s="12">
        <f ca="1">SUMPRODUCT((Fixtures!$A$122:$A$131=N$1)*(Fixtures!$C$122:$C$131=$B52)*(Fixtures!$W$122:$W$131))+SUMPRODUCT((Fixtures!$B$122:$B$131=N$1)*(Fixtures!$D$122:$D$131=$B52)*(Fixtures!$X$122:$X$131))</f>
        <v>0</v>
      </c>
      <c r="O52" s="12">
        <f ca="1">SUMPRODUCT((Fixtures!$A$122:$A$131=O$1)*(Fixtures!$C$122:$C$131=$B52)*(Fixtures!$W$122:$W$131))+SUMPRODUCT((Fixtures!$B$122:$B$131=O$1)*(Fixtures!$D$122:$D$131=$B52)*(Fixtures!$X$122:$X$131))</f>
        <v>1</v>
      </c>
      <c r="P52" s="12">
        <f ca="1">SUMPRODUCT((Fixtures!$A$122:$A$131=P$1)*(Fixtures!$C$122:$C$131=$B52)*(Fixtures!$W$122:$W$131))+SUMPRODUCT((Fixtures!$B$122:$B$131=P$1)*(Fixtures!$D$122:$D$131=$B52)*(Fixtures!$X$122:$X$131))</f>
        <v>1</v>
      </c>
      <c r="Q52" s="12">
        <f ca="1">SUMPRODUCT((Fixtures!$A$122:$A$131=Q$1)*(Fixtures!$C$122:$C$131=$B52)*(Fixtures!$W$122:$W$131))+SUMPRODUCT((Fixtures!$B$122:$B$131=Q$1)*(Fixtures!$D$122:$D$131=$B52)*(Fixtures!$X$122:$X$131))</f>
        <v>3</v>
      </c>
      <c r="R52" s="12">
        <f ca="1">SUMPRODUCT((Fixtures!$A$122:$A$131=R$1)*(Fixtures!$C$122:$C$131=$B52)*(Fixtures!$W$122:$W$131))+SUMPRODUCT((Fixtures!$B$122:$B$131=R$1)*(Fixtures!$D$122:$D$131=$B52)*(Fixtures!$X$122:$X$131))</f>
        <v>0</v>
      </c>
      <c r="S52" s="12">
        <f ca="1">SUMPRODUCT((Fixtures!$A$122:$A$131=S$1)*(Fixtures!$C$122:$C$131=$B52)*(Fixtures!$W$122:$W$131))+SUMPRODUCT((Fixtures!$B$122:$B$131=S$1)*(Fixtures!$D$122:$D$131=$B52)*(Fixtures!$X$122:$X$131))</f>
        <v>0</v>
      </c>
      <c r="T52" s="12">
        <f ca="1">SUMPRODUCT((Fixtures!$A$122:$A$131=T$1)*(Fixtures!$C$122:$C$131=$B52)*(Fixtures!$W$122:$W$131))+SUMPRODUCT((Fixtures!$B$122:$B$131=T$1)*(Fixtures!$D$122:$D$131=$B52)*(Fixtures!$X$122:$X$131))</f>
        <v>1</v>
      </c>
      <c r="U52" s="12">
        <f ca="1">SUMPRODUCT((Fixtures!$A$122:$A$131=U$1)*(Fixtures!$C$122:$C$131=$B52)*(Fixtures!$W$122:$W$131))+SUMPRODUCT((Fixtures!$B$122:$B$131=U$1)*(Fixtures!$D$122:$D$131=$B52)*(Fixtures!$X$122:$X$131))</f>
        <v>1</v>
      </c>
      <c r="V52" s="12">
        <f ca="1">SUMPRODUCT((Fixtures!$A$122:$A$131=V$1)*(Fixtures!$C$122:$C$131=$B52)*(Fixtures!$W$122:$W$131))+SUMPRODUCT((Fixtures!$B$122:$B$131=V$1)*(Fixtures!$D$122:$D$131=$B52)*(Fixtures!$X$122:$X$131))</f>
        <v>3</v>
      </c>
    </row>
    <row r="53" spans="1:25" x14ac:dyDescent="0.25">
      <c r="A53" s="7" t="s">
        <v>27</v>
      </c>
      <c r="B53" s="8">
        <v>14</v>
      </c>
      <c r="C53" s="12">
        <f ca="1">SUMPRODUCT((Fixtures!$A$132:$A$141=C$1)*(Fixtures!$C$132:$C$141=$B53)*(Fixtures!$W$132:$W$141))+SUMPRODUCT((Fixtures!$B$132:$B$141=C$1)*(Fixtures!$D$132:$D$141=$B53)*(Fixtures!$X$132:$X$141))</f>
        <v>3</v>
      </c>
      <c r="D53" s="12">
        <f ca="1">SUMPRODUCT((Fixtures!$A$132:$A$141=D$1)*(Fixtures!$C$132:$C$141=$B53)*(Fixtures!$W$132:$W$141))+SUMPRODUCT((Fixtures!$B$132:$B$141=D$1)*(Fixtures!$D$132:$D$141=$B53)*(Fixtures!$X$132:$X$141))</f>
        <v>0</v>
      </c>
      <c r="E53" s="12">
        <f ca="1">SUMPRODUCT((Fixtures!$A$132:$A$141=E$1)*(Fixtures!$C$132:$C$141=$B53)*(Fixtures!$W$132:$W$141))+SUMPRODUCT((Fixtures!$B$132:$B$141=E$1)*(Fixtures!$D$132:$D$141=$B53)*(Fixtures!$X$132:$X$141))</f>
        <v>3</v>
      </c>
      <c r="F53" s="12">
        <f ca="1">SUMPRODUCT((Fixtures!$A$132:$A$141=F$1)*(Fixtures!$C$132:$C$141=$B53)*(Fixtures!$W$132:$W$141))+SUMPRODUCT((Fixtures!$B$132:$B$141=F$1)*(Fixtures!$D$132:$D$141=$B53)*(Fixtures!$X$132:$X$141))</f>
        <v>3</v>
      </c>
      <c r="G53" s="12">
        <f ca="1">SUMPRODUCT((Fixtures!$A$132:$A$141=G$1)*(Fixtures!$C$132:$C$141=$B53)*(Fixtures!$W$132:$W$141))+SUMPRODUCT((Fixtures!$B$132:$B$141=G$1)*(Fixtures!$D$132:$D$141=$B53)*(Fixtures!$X$132:$X$141))</f>
        <v>3</v>
      </c>
      <c r="H53" s="12">
        <f ca="1">SUMPRODUCT((Fixtures!$A$132:$A$141=H$1)*(Fixtures!$C$132:$C$141=$B53)*(Fixtures!$W$132:$W$141))+SUMPRODUCT((Fixtures!$B$132:$B$141=H$1)*(Fixtures!$D$132:$D$141=$B53)*(Fixtures!$X$132:$X$141))</f>
        <v>3</v>
      </c>
      <c r="I53" s="12">
        <f ca="1">SUMPRODUCT((Fixtures!$A$132:$A$141=I$1)*(Fixtures!$C$132:$C$141=$B53)*(Fixtures!$W$132:$W$141))+SUMPRODUCT((Fixtures!$B$132:$B$141=I$1)*(Fixtures!$D$132:$D$141=$B53)*(Fixtures!$X$132:$X$141))</f>
        <v>0</v>
      </c>
      <c r="J53" s="12">
        <f ca="1">SUMPRODUCT((Fixtures!$A$132:$A$141=J$1)*(Fixtures!$C$132:$C$141=$B53)*(Fixtures!$W$132:$W$141))+SUMPRODUCT((Fixtures!$B$132:$B$141=J$1)*(Fixtures!$D$132:$D$141=$B53)*(Fixtures!$X$132:$X$141))</f>
        <v>0</v>
      </c>
      <c r="K53" s="12">
        <f ca="1">SUMPRODUCT((Fixtures!$A$132:$A$141=K$1)*(Fixtures!$C$132:$C$141=$B53)*(Fixtures!$W$132:$W$141))+SUMPRODUCT((Fixtures!$B$132:$B$141=K$1)*(Fixtures!$D$132:$D$141=$B53)*(Fixtures!$X$132:$X$141))</f>
        <v>3</v>
      </c>
      <c r="L53" s="12">
        <f ca="1">SUMPRODUCT((Fixtures!$A$132:$A$141=L$1)*(Fixtures!$C$132:$C$141=$B53)*(Fixtures!$W$132:$W$141))+SUMPRODUCT((Fixtures!$B$132:$B$141=L$1)*(Fixtures!$D$132:$D$141=$B53)*(Fixtures!$X$132:$X$141))</f>
        <v>3</v>
      </c>
      <c r="M53" s="12">
        <f ca="1">SUMPRODUCT((Fixtures!$A$132:$A$141=M$1)*(Fixtures!$C$132:$C$141=$B53)*(Fixtures!$W$132:$W$141))+SUMPRODUCT((Fixtures!$B$132:$B$141=M$1)*(Fixtures!$D$132:$D$141=$B53)*(Fixtures!$X$132:$X$141))</f>
        <v>3</v>
      </c>
      <c r="N53" s="12">
        <f ca="1">SUMPRODUCT((Fixtures!$A$132:$A$141=N$1)*(Fixtures!$C$132:$C$141=$B53)*(Fixtures!$W$132:$W$141))+SUMPRODUCT((Fixtures!$B$132:$B$141=N$1)*(Fixtures!$D$132:$D$141=$B53)*(Fixtures!$X$132:$X$141))</f>
        <v>0</v>
      </c>
      <c r="O53" s="12">
        <f ca="1">SUMPRODUCT((Fixtures!$A$132:$A$141=O$1)*(Fixtures!$C$132:$C$141=$B53)*(Fixtures!$W$132:$W$141))+SUMPRODUCT((Fixtures!$B$132:$B$141=O$1)*(Fixtures!$D$132:$D$141=$B53)*(Fixtures!$X$132:$X$141))</f>
        <v>1</v>
      </c>
      <c r="P53" s="12">
        <f ca="1">SUMPRODUCT((Fixtures!$A$132:$A$141=P$1)*(Fixtures!$C$132:$C$141=$B53)*(Fixtures!$W$132:$W$141))+SUMPRODUCT((Fixtures!$B$132:$B$141=P$1)*(Fixtures!$D$132:$D$141=$B53)*(Fixtures!$X$132:$X$141))</f>
        <v>0</v>
      </c>
      <c r="Q53" s="12">
        <f ca="1">SUMPRODUCT((Fixtures!$A$132:$A$141=Q$1)*(Fixtures!$C$132:$C$141=$B53)*(Fixtures!$W$132:$W$141))+SUMPRODUCT((Fixtures!$B$132:$B$141=Q$1)*(Fixtures!$D$132:$D$141=$B53)*(Fixtures!$X$132:$X$141))</f>
        <v>0</v>
      </c>
      <c r="R53" s="12">
        <f ca="1">SUMPRODUCT((Fixtures!$A$132:$A$141=R$1)*(Fixtures!$C$132:$C$141=$B53)*(Fixtures!$W$132:$W$141))+SUMPRODUCT((Fixtures!$B$132:$B$141=R$1)*(Fixtures!$D$132:$D$141=$B53)*(Fixtures!$X$132:$X$141))</f>
        <v>0</v>
      </c>
      <c r="S53" s="12">
        <f ca="1">SUMPRODUCT((Fixtures!$A$132:$A$141=S$1)*(Fixtures!$C$132:$C$141=$B53)*(Fixtures!$W$132:$W$141))+SUMPRODUCT((Fixtures!$B$132:$B$141=S$1)*(Fixtures!$D$132:$D$141=$B53)*(Fixtures!$X$132:$X$141))</f>
        <v>1</v>
      </c>
      <c r="T53" s="12">
        <f ca="1">SUMPRODUCT((Fixtures!$A$132:$A$141=T$1)*(Fixtures!$C$132:$C$141=$B53)*(Fixtures!$W$132:$W$141))+SUMPRODUCT((Fixtures!$B$132:$B$141=T$1)*(Fixtures!$D$132:$D$141=$B53)*(Fixtures!$X$132:$X$141))</f>
        <v>0</v>
      </c>
      <c r="U53" s="12">
        <f ca="1">SUMPRODUCT((Fixtures!$A$132:$A$141=U$1)*(Fixtures!$C$132:$C$141=$B53)*(Fixtures!$W$132:$W$141))+SUMPRODUCT((Fixtures!$B$132:$B$141=U$1)*(Fixtures!$D$132:$D$141=$B53)*(Fixtures!$X$132:$X$141))</f>
        <v>3</v>
      </c>
      <c r="V53" s="12">
        <f ca="1">SUMPRODUCT((Fixtures!$A$132:$A$141=V$1)*(Fixtures!$C$132:$C$141=$B53)*(Fixtures!$W$132:$W$141))+SUMPRODUCT((Fixtures!$B$132:$B$141=V$1)*(Fixtures!$D$132:$D$141=$B53)*(Fixtures!$X$132:$X$141))</f>
        <v>0</v>
      </c>
    </row>
    <row r="54" spans="1:25" x14ac:dyDescent="0.25">
      <c r="A54" s="7" t="s">
        <v>27</v>
      </c>
      <c r="B54" s="8">
        <v>15</v>
      </c>
      <c r="C54" s="12">
        <f ca="1">SUMPRODUCT((Fixtures!$A$142:$A$151=C$1)*(Fixtures!$C$142:$C$151=$B54)*(Fixtures!$W$142:$W$151))+SUMPRODUCT((Fixtures!$B$142:$B$151=C$1)*(Fixtures!$D$142:$D$151=$B54)*(Fixtures!$X$142:$X$151))</f>
        <v>1</v>
      </c>
      <c r="D54" s="12">
        <f ca="1">SUMPRODUCT((Fixtures!$A$142:$A$151=D$1)*(Fixtures!$C$142:$C$151=$B54)*(Fixtures!$W$142:$W$151))+SUMPRODUCT((Fixtures!$B$142:$B$151=D$1)*(Fixtures!$D$142:$D$151=$B54)*(Fixtures!$X$142:$X$151))</f>
        <v>3</v>
      </c>
      <c r="E54" s="12">
        <f ca="1">SUMPRODUCT((Fixtures!$A$142:$A$151=E$1)*(Fixtures!$C$142:$C$151=$B54)*(Fixtures!$W$142:$W$151))+SUMPRODUCT((Fixtures!$B$142:$B$151=E$1)*(Fixtures!$D$142:$D$151=$B54)*(Fixtures!$X$142:$X$151))</f>
        <v>3</v>
      </c>
      <c r="F54" s="12">
        <f ca="1">SUMPRODUCT((Fixtures!$A$142:$A$151=F$1)*(Fixtures!$C$142:$C$151=$B54)*(Fixtures!$W$142:$W$151))+SUMPRODUCT((Fixtures!$B$142:$B$151=F$1)*(Fixtures!$D$142:$D$151=$B54)*(Fixtures!$X$142:$X$151))</f>
        <v>1</v>
      </c>
      <c r="G54" s="12">
        <f ca="1">SUMPRODUCT((Fixtures!$A$142:$A$151=G$1)*(Fixtures!$C$142:$C$151=$B54)*(Fixtures!$W$142:$W$151))+SUMPRODUCT((Fixtures!$B$142:$B$151=G$1)*(Fixtures!$D$142:$D$151=$B54)*(Fixtures!$X$142:$X$151))</f>
        <v>0</v>
      </c>
      <c r="H54" s="12">
        <f ca="1">SUMPRODUCT((Fixtures!$A$142:$A$151=H$1)*(Fixtures!$C$142:$C$151=$B54)*(Fixtures!$W$142:$W$151))+SUMPRODUCT((Fixtures!$B$142:$B$151=H$1)*(Fixtures!$D$142:$D$151=$B54)*(Fixtures!$X$142:$X$151))</f>
        <v>1</v>
      </c>
      <c r="I54" s="12">
        <f ca="1">SUMPRODUCT((Fixtures!$A$142:$A$151=I$1)*(Fixtures!$C$142:$C$151=$B54)*(Fixtures!$W$142:$W$151))+SUMPRODUCT((Fixtures!$B$142:$B$151=I$1)*(Fixtures!$D$142:$D$151=$B54)*(Fixtures!$X$142:$X$151))</f>
        <v>1</v>
      </c>
      <c r="J54" s="12">
        <f ca="1">SUMPRODUCT((Fixtures!$A$142:$A$151=J$1)*(Fixtures!$C$142:$C$151=$B54)*(Fixtures!$W$142:$W$151))+SUMPRODUCT((Fixtures!$B$142:$B$151=J$1)*(Fixtures!$D$142:$D$151=$B54)*(Fixtures!$X$142:$X$151))</f>
        <v>0</v>
      </c>
      <c r="K54" s="12">
        <f ca="1">SUMPRODUCT((Fixtures!$A$142:$A$151=K$1)*(Fixtures!$C$142:$C$151=$B54)*(Fixtures!$W$142:$W$151))+SUMPRODUCT((Fixtures!$B$142:$B$151=K$1)*(Fixtures!$D$142:$D$151=$B54)*(Fixtures!$X$142:$X$151))</f>
        <v>1</v>
      </c>
      <c r="L54" s="12">
        <f ca="1">SUMPRODUCT((Fixtures!$A$142:$A$151=L$1)*(Fixtures!$C$142:$C$151=$B54)*(Fixtures!$W$142:$W$151))+SUMPRODUCT((Fixtures!$B$142:$B$151=L$1)*(Fixtures!$D$142:$D$151=$B54)*(Fixtures!$X$142:$X$151))</f>
        <v>1</v>
      </c>
      <c r="M54" s="12">
        <f ca="1">SUMPRODUCT((Fixtures!$A$142:$A$151=M$1)*(Fixtures!$C$142:$C$151=$B54)*(Fixtures!$W$142:$W$151))+SUMPRODUCT((Fixtures!$B$142:$B$151=M$1)*(Fixtures!$D$142:$D$151=$B54)*(Fixtures!$X$142:$X$151))</f>
        <v>0</v>
      </c>
      <c r="N54" s="12">
        <f ca="1">SUMPRODUCT((Fixtures!$A$142:$A$151=N$1)*(Fixtures!$C$142:$C$151=$B54)*(Fixtures!$W$142:$W$151))+SUMPRODUCT((Fixtures!$B$142:$B$151=N$1)*(Fixtures!$D$142:$D$151=$B54)*(Fixtures!$X$142:$X$151))</f>
        <v>1</v>
      </c>
      <c r="O54" s="12">
        <f ca="1">SUMPRODUCT((Fixtures!$A$142:$A$151=O$1)*(Fixtures!$C$142:$C$151=$B54)*(Fixtures!$W$142:$W$151))+SUMPRODUCT((Fixtures!$B$142:$B$151=O$1)*(Fixtures!$D$142:$D$151=$B54)*(Fixtures!$X$142:$X$151))</f>
        <v>0</v>
      </c>
      <c r="P54" s="12">
        <f ca="1">SUMPRODUCT((Fixtures!$A$142:$A$151=P$1)*(Fixtures!$C$142:$C$151=$B54)*(Fixtures!$W$142:$W$151))+SUMPRODUCT((Fixtures!$B$142:$B$151=P$1)*(Fixtures!$D$142:$D$151=$B54)*(Fixtures!$X$142:$X$151))</f>
        <v>3</v>
      </c>
      <c r="Q54" s="12">
        <f ca="1">SUMPRODUCT((Fixtures!$A$142:$A$151=Q$1)*(Fixtures!$C$142:$C$151=$B54)*(Fixtures!$W$142:$W$151))+SUMPRODUCT((Fixtures!$B$142:$B$151=Q$1)*(Fixtures!$D$142:$D$151=$B54)*(Fixtures!$X$142:$X$151))</f>
        <v>1</v>
      </c>
      <c r="R54" s="12">
        <f ca="1">SUMPRODUCT((Fixtures!$A$142:$A$151=R$1)*(Fixtures!$C$142:$C$151=$B54)*(Fixtures!$W$142:$W$151))+SUMPRODUCT((Fixtures!$B$142:$B$151=R$1)*(Fixtures!$D$142:$D$151=$B54)*(Fixtures!$X$142:$X$151))</f>
        <v>1</v>
      </c>
      <c r="S54" s="12">
        <f ca="1">SUMPRODUCT((Fixtures!$A$142:$A$151=S$1)*(Fixtures!$C$142:$C$151=$B54)*(Fixtures!$W$142:$W$151))+SUMPRODUCT((Fixtures!$B$142:$B$151=S$1)*(Fixtures!$D$142:$D$151=$B54)*(Fixtures!$X$142:$X$151))</f>
        <v>0</v>
      </c>
      <c r="T54" s="12">
        <f ca="1">SUMPRODUCT((Fixtures!$A$142:$A$151=T$1)*(Fixtures!$C$142:$C$151=$B54)*(Fixtures!$W$142:$W$151))+SUMPRODUCT((Fixtures!$B$142:$B$151=T$1)*(Fixtures!$D$142:$D$151=$B54)*(Fixtures!$X$142:$X$151))</f>
        <v>3</v>
      </c>
      <c r="U54" s="12">
        <f ca="1">SUMPRODUCT((Fixtures!$A$142:$A$151=U$1)*(Fixtures!$C$142:$C$151=$B54)*(Fixtures!$W$142:$W$151))+SUMPRODUCT((Fixtures!$B$142:$B$151=U$1)*(Fixtures!$D$142:$D$151=$B54)*(Fixtures!$X$142:$X$151))</f>
        <v>1</v>
      </c>
      <c r="V54" s="12">
        <f ca="1">SUMPRODUCT((Fixtures!$A$142:$A$151=V$1)*(Fixtures!$C$142:$C$151=$B54)*(Fixtures!$W$142:$W$151))+SUMPRODUCT((Fixtures!$B$142:$B$151=V$1)*(Fixtures!$D$142:$D$151=$B54)*(Fixtures!$X$142:$X$151))</f>
        <v>3</v>
      </c>
      <c r="Y54" s="2"/>
    </row>
    <row r="55" spans="1:25" x14ac:dyDescent="0.25">
      <c r="A55" s="7" t="s">
        <v>27</v>
      </c>
      <c r="B55" s="8">
        <v>16</v>
      </c>
      <c r="C55" s="12">
        <f ca="1">SUMPRODUCT((Fixtures!$A$152:$A$161=C$1)*(Fixtures!$C$152:$C$161=$B55)*(Fixtures!$W$152:$W$161))+SUMPRODUCT((Fixtures!$B$152:$B$161=C$1)*(Fixtures!$D$152:$D$161=$B55)*(Fixtures!$X$152:$X$161))</f>
        <v>3</v>
      </c>
      <c r="D55" s="12">
        <f ca="1">SUMPRODUCT((Fixtures!$A$152:$A$161=D$1)*(Fixtures!$C$152:$C$161=$B55)*(Fixtures!$W$152:$W$161))+SUMPRODUCT((Fixtures!$B$152:$B$161=D$1)*(Fixtures!$D$152:$D$161=$B55)*(Fixtures!$X$152:$X$161))</f>
        <v>3</v>
      </c>
      <c r="E55" s="12">
        <f ca="1">SUMPRODUCT((Fixtures!$A$152:$A$161=E$1)*(Fixtures!$C$152:$C$161=$B55)*(Fixtures!$W$152:$W$161))+SUMPRODUCT((Fixtures!$B$152:$B$161=E$1)*(Fixtures!$D$152:$D$161=$B55)*(Fixtures!$X$152:$X$161))</f>
        <v>1</v>
      </c>
      <c r="F55" s="12">
        <f ca="1">SUMPRODUCT((Fixtures!$A$152:$A$161=F$1)*(Fixtures!$C$152:$C$161=$B55)*(Fixtures!$W$152:$W$161))+SUMPRODUCT((Fixtures!$B$152:$B$161=F$1)*(Fixtures!$D$152:$D$161=$B55)*(Fixtures!$X$152:$X$161))</f>
        <v>1</v>
      </c>
      <c r="G55" s="12">
        <f ca="1">SUMPRODUCT((Fixtures!$A$152:$A$161=G$1)*(Fixtures!$C$152:$C$161=$B55)*(Fixtures!$W$152:$W$161))+SUMPRODUCT((Fixtures!$B$152:$B$161=G$1)*(Fixtures!$D$152:$D$161=$B55)*(Fixtures!$X$152:$X$161))</f>
        <v>3</v>
      </c>
      <c r="H55" s="12">
        <f ca="1">SUMPRODUCT((Fixtures!$A$152:$A$161=H$1)*(Fixtures!$C$152:$C$161=$B55)*(Fixtures!$W$152:$W$161))+SUMPRODUCT((Fixtures!$B$152:$B$161=H$1)*(Fixtures!$D$152:$D$161=$B55)*(Fixtures!$X$152:$X$161))</f>
        <v>3</v>
      </c>
      <c r="I55" s="12">
        <f ca="1">SUMPRODUCT((Fixtures!$A$152:$A$161=I$1)*(Fixtures!$C$152:$C$161=$B55)*(Fixtures!$W$152:$W$161))+SUMPRODUCT((Fixtures!$B$152:$B$161=I$1)*(Fixtures!$D$152:$D$161=$B55)*(Fixtures!$X$152:$X$161))</f>
        <v>1</v>
      </c>
      <c r="J55" s="12">
        <f ca="1">SUMPRODUCT((Fixtures!$A$152:$A$161=J$1)*(Fixtures!$C$152:$C$161=$B55)*(Fixtures!$W$152:$W$161))+SUMPRODUCT((Fixtures!$B$152:$B$161=J$1)*(Fixtures!$D$152:$D$161=$B55)*(Fixtures!$X$152:$X$161))</f>
        <v>0</v>
      </c>
      <c r="K55" s="12">
        <f ca="1">SUMPRODUCT((Fixtures!$A$152:$A$161=K$1)*(Fixtures!$C$152:$C$161=$B55)*(Fixtures!$W$152:$W$161))+SUMPRODUCT((Fixtures!$B$152:$B$161=K$1)*(Fixtures!$D$152:$D$161=$B55)*(Fixtures!$X$152:$X$161))</f>
        <v>0</v>
      </c>
      <c r="L55" s="12">
        <f ca="1">SUMPRODUCT((Fixtures!$A$152:$A$161=L$1)*(Fixtures!$C$152:$C$161=$B55)*(Fixtures!$W$152:$W$161))+SUMPRODUCT((Fixtures!$B$152:$B$161=L$1)*(Fixtures!$D$152:$D$161=$B55)*(Fixtures!$X$152:$X$161))</f>
        <v>3</v>
      </c>
      <c r="M55" s="12">
        <f ca="1">SUMPRODUCT((Fixtures!$A$152:$A$161=M$1)*(Fixtures!$C$152:$C$161=$B55)*(Fixtures!$W$152:$W$161))+SUMPRODUCT((Fixtures!$B$152:$B$161=M$1)*(Fixtures!$D$152:$D$161=$B55)*(Fixtures!$X$152:$X$161))</f>
        <v>3</v>
      </c>
      <c r="N55" s="12">
        <f ca="1">SUMPRODUCT((Fixtures!$A$152:$A$161=N$1)*(Fixtures!$C$152:$C$161=$B55)*(Fixtures!$W$152:$W$161))+SUMPRODUCT((Fixtures!$B$152:$B$161=N$1)*(Fixtures!$D$152:$D$161=$B55)*(Fixtures!$X$152:$X$161))</f>
        <v>0</v>
      </c>
      <c r="O55" s="12">
        <f ca="1">SUMPRODUCT((Fixtures!$A$152:$A$161=O$1)*(Fixtures!$C$152:$C$161=$B55)*(Fixtures!$W$152:$W$161))+SUMPRODUCT((Fixtures!$B$152:$B$161=O$1)*(Fixtures!$D$152:$D$161=$B55)*(Fixtures!$X$152:$X$161))</f>
        <v>0</v>
      </c>
      <c r="P55" s="12">
        <f ca="1">SUMPRODUCT((Fixtures!$A$152:$A$161=P$1)*(Fixtures!$C$152:$C$161=$B55)*(Fixtures!$W$152:$W$161))+SUMPRODUCT((Fixtures!$B$152:$B$161=P$1)*(Fixtures!$D$152:$D$161=$B55)*(Fixtures!$X$152:$X$161))</f>
        <v>1</v>
      </c>
      <c r="Q55" s="12">
        <f ca="1">SUMPRODUCT((Fixtures!$A$152:$A$161=Q$1)*(Fixtures!$C$152:$C$161=$B55)*(Fixtures!$W$152:$W$161))+SUMPRODUCT((Fixtures!$B$152:$B$161=Q$1)*(Fixtures!$D$152:$D$161=$B55)*(Fixtures!$X$152:$X$161))</f>
        <v>0</v>
      </c>
      <c r="R55" s="12">
        <f ca="1">SUMPRODUCT((Fixtures!$A$152:$A$161=R$1)*(Fixtures!$C$152:$C$161=$B55)*(Fixtures!$W$152:$W$161))+SUMPRODUCT((Fixtures!$B$152:$B$161=R$1)*(Fixtures!$D$152:$D$161=$B55)*(Fixtures!$X$152:$X$161))</f>
        <v>1</v>
      </c>
      <c r="S55" s="12">
        <f ca="1">SUMPRODUCT((Fixtures!$A$152:$A$161=S$1)*(Fixtures!$C$152:$C$161=$B55)*(Fixtures!$W$152:$W$161))+SUMPRODUCT((Fixtures!$B$152:$B$161=S$1)*(Fixtures!$D$152:$D$161=$B55)*(Fixtures!$X$152:$X$161))</f>
        <v>3</v>
      </c>
      <c r="T55" s="12">
        <f ca="1">SUMPRODUCT((Fixtures!$A$152:$A$161=T$1)*(Fixtures!$C$152:$C$161=$B55)*(Fixtures!$W$152:$W$161))+SUMPRODUCT((Fixtures!$B$152:$B$161=T$1)*(Fixtures!$D$152:$D$161=$B55)*(Fixtures!$X$152:$X$161))</f>
        <v>0</v>
      </c>
      <c r="U55" s="12">
        <f ca="1">SUMPRODUCT((Fixtures!$A$152:$A$161=U$1)*(Fixtures!$C$152:$C$161=$B55)*(Fixtures!$W$152:$W$161))+SUMPRODUCT((Fixtures!$B$152:$B$161=U$1)*(Fixtures!$D$152:$D$161=$B55)*(Fixtures!$X$152:$X$161))</f>
        <v>0</v>
      </c>
      <c r="V55" s="12">
        <f ca="1">SUMPRODUCT((Fixtures!$A$152:$A$161=V$1)*(Fixtures!$C$152:$C$161=$B55)*(Fixtures!$W$152:$W$161))+SUMPRODUCT((Fixtures!$B$152:$B$161=V$1)*(Fixtures!$D$152:$D$161=$B55)*(Fixtures!$X$152:$X$161))</f>
        <v>1</v>
      </c>
    </row>
    <row r="56" spans="1:25" x14ac:dyDescent="0.25">
      <c r="A56" s="7" t="s">
        <v>27</v>
      </c>
      <c r="B56" s="8">
        <v>17</v>
      </c>
      <c r="C56" s="12">
        <f ca="1">SUMPRODUCT((Fixtures!$A$162:$A$171=C$1)*(Fixtures!$C$162:$C$171=$B56)*(Fixtures!$W$162:$W$171))+SUMPRODUCT((Fixtures!$B$162:$B$171=C$1)*(Fixtures!$D$162:$D$171=$B56)*(Fixtures!$X$162:$X$171))</f>
        <v>1</v>
      </c>
      <c r="D56" s="12">
        <f ca="1">SUMPRODUCT((Fixtures!$A$162:$A$171=D$1)*(Fixtures!$C$162:$C$171=$B56)*(Fixtures!$W$162:$W$171))+SUMPRODUCT((Fixtures!$B$162:$B$171=D$1)*(Fixtures!$D$162:$D$171=$B56)*(Fixtures!$X$162:$X$171))</f>
        <v>1</v>
      </c>
      <c r="E56" s="12">
        <f ca="1">SUMPRODUCT((Fixtures!$A$162:$A$171=E$1)*(Fixtures!$C$162:$C$171=$B56)*(Fixtures!$W$162:$W$171))+SUMPRODUCT((Fixtures!$B$162:$B$171=E$1)*(Fixtures!$D$162:$D$171=$B56)*(Fixtures!$X$162:$X$171))</f>
        <v>0</v>
      </c>
      <c r="F56" s="12">
        <f ca="1">SUMPRODUCT((Fixtures!$A$162:$A$171=F$1)*(Fixtures!$C$162:$C$171=$B56)*(Fixtures!$W$162:$W$171))+SUMPRODUCT((Fixtures!$B$162:$B$171=F$1)*(Fixtures!$D$162:$D$171=$B56)*(Fixtures!$X$162:$X$171))</f>
        <v>1</v>
      </c>
      <c r="G56" s="12">
        <f ca="1">SUMPRODUCT((Fixtures!$A$162:$A$171=G$1)*(Fixtures!$C$162:$C$171=$B56)*(Fixtures!$W$162:$W$171))+SUMPRODUCT((Fixtures!$B$162:$B$171=G$1)*(Fixtures!$D$162:$D$171=$B56)*(Fixtures!$X$162:$X$171))</f>
        <v>1</v>
      </c>
      <c r="H56" s="12">
        <f ca="1">SUMPRODUCT((Fixtures!$A$162:$A$171=H$1)*(Fixtures!$C$162:$C$171=$B56)*(Fixtures!$W$162:$W$171))+SUMPRODUCT((Fixtures!$B$162:$B$171=H$1)*(Fixtures!$D$162:$D$171=$B56)*(Fixtures!$X$162:$X$171))</f>
        <v>3</v>
      </c>
      <c r="I56" s="12">
        <f ca="1">SUMPRODUCT((Fixtures!$A$162:$A$171=I$1)*(Fixtures!$C$162:$C$171=$B56)*(Fixtures!$W$162:$W$171))+SUMPRODUCT((Fixtures!$B$162:$B$171=I$1)*(Fixtures!$D$162:$D$171=$B56)*(Fixtures!$X$162:$X$171))</f>
        <v>1</v>
      </c>
      <c r="J56" s="12">
        <f ca="1">SUMPRODUCT((Fixtures!$A$162:$A$171=J$1)*(Fixtures!$C$162:$C$171=$B56)*(Fixtures!$W$162:$W$171))+SUMPRODUCT((Fixtures!$B$162:$B$171=J$1)*(Fixtures!$D$162:$D$171=$B56)*(Fixtures!$X$162:$X$171))</f>
        <v>1</v>
      </c>
      <c r="K56" s="12">
        <f ca="1">SUMPRODUCT((Fixtures!$A$162:$A$171=K$1)*(Fixtures!$C$162:$C$171=$B56)*(Fixtures!$W$162:$W$171))+SUMPRODUCT((Fixtures!$B$162:$B$171=K$1)*(Fixtures!$D$162:$D$171=$B56)*(Fixtures!$X$162:$X$171))</f>
        <v>1</v>
      </c>
      <c r="L56" s="12">
        <f ca="1">SUMPRODUCT((Fixtures!$A$162:$A$171=L$1)*(Fixtures!$C$162:$C$171=$B56)*(Fixtures!$W$162:$W$171))+SUMPRODUCT((Fixtures!$B$162:$B$171=L$1)*(Fixtures!$D$162:$D$171=$B56)*(Fixtures!$X$162:$X$171))</f>
        <v>1</v>
      </c>
      <c r="M56" s="12">
        <f ca="1">SUMPRODUCT((Fixtures!$A$162:$A$171=M$1)*(Fixtures!$C$162:$C$171=$B56)*(Fixtures!$W$162:$W$171))+SUMPRODUCT((Fixtures!$B$162:$B$171=M$1)*(Fixtures!$D$162:$D$171=$B56)*(Fixtures!$X$162:$X$171))</f>
        <v>1</v>
      </c>
      <c r="N56" s="12">
        <f ca="1">SUMPRODUCT((Fixtures!$A$162:$A$171=N$1)*(Fixtures!$C$162:$C$171=$B56)*(Fixtures!$W$162:$W$171))+SUMPRODUCT((Fixtures!$B$162:$B$171=N$1)*(Fixtures!$D$162:$D$171=$B56)*(Fixtures!$X$162:$X$171))</f>
        <v>3</v>
      </c>
      <c r="O56" s="12">
        <f ca="1">SUMPRODUCT((Fixtures!$A$162:$A$171=O$1)*(Fixtures!$C$162:$C$171=$B56)*(Fixtures!$W$162:$W$171))+SUMPRODUCT((Fixtures!$B$162:$B$171=O$1)*(Fixtures!$D$162:$D$171=$B56)*(Fixtures!$X$162:$X$171))</f>
        <v>3</v>
      </c>
      <c r="P56" s="12">
        <f ca="1">SUMPRODUCT((Fixtures!$A$162:$A$171=P$1)*(Fixtures!$C$162:$C$171=$B56)*(Fixtures!$W$162:$W$171))+SUMPRODUCT((Fixtures!$B$162:$B$171=P$1)*(Fixtures!$D$162:$D$171=$B56)*(Fixtures!$X$162:$X$171))</f>
        <v>0</v>
      </c>
      <c r="Q56" s="12">
        <f ca="1">SUMPRODUCT((Fixtures!$A$162:$A$171=Q$1)*(Fixtures!$C$162:$C$171=$B56)*(Fixtures!$W$162:$W$171))+SUMPRODUCT((Fixtures!$B$162:$B$171=Q$1)*(Fixtures!$D$162:$D$171=$B56)*(Fixtures!$X$162:$X$171))</f>
        <v>1</v>
      </c>
      <c r="R56" s="12">
        <f ca="1">SUMPRODUCT((Fixtures!$A$162:$A$171=R$1)*(Fixtures!$C$162:$C$171=$B56)*(Fixtures!$W$162:$W$171))+SUMPRODUCT((Fixtures!$B$162:$B$171=R$1)*(Fixtures!$D$162:$D$171=$B56)*(Fixtures!$X$162:$X$171))</f>
        <v>0</v>
      </c>
      <c r="S56" s="12">
        <f ca="1">SUMPRODUCT((Fixtures!$A$162:$A$171=S$1)*(Fixtures!$C$162:$C$171=$B56)*(Fixtures!$W$162:$W$171))+SUMPRODUCT((Fixtures!$B$162:$B$171=S$1)*(Fixtures!$D$162:$D$171=$B56)*(Fixtures!$X$162:$X$171))</f>
        <v>1</v>
      </c>
      <c r="T56" s="12">
        <f ca="1">SUMPRODUCT((Fixtures!$A$162:$A$171=T$1)*(Fixtures!$C$162:$C$171=$B56)*(Fixtures!$W$162:$W$171))+SUMPRODUCT((Fixtures!$B$162:$B$171=T$1)*(Fixtures!$D$162:$D$171=$B56)*(Fixtures!$X$162:$X$171))</f>
        <v>3</v>
      </c>
      <c r="U56" s="12">
        <f ca="1">SUMPRODUCT((Fixtures!$A$162:$A$171=U$1)*(Fixtures!$C$162:$C$171=$B56)*(Fixtures!$W$162:$W$171))+SUMPRODUCT((Fixtures!$B$162:$B$171=U$1)*(Fixtures!$D$162:$D$171=$B56)*(Fixtures!$X$162:$X$171))</f>
        <v>0</v>
      </c>
      <c r="V56" s="12">
        <f ca="1">SUMPRODUCT((Fixtures!$A$162:$A$171=V$1)*(Fixtures!$C$162:$C$171=$B56)*(Fixtures!$W$162:$W$171))+SUMPRODUCT((Fixtures!$B$162:$B$171=V$1)*(Fixtures!$D$162:$D$171=$B56)*(Fixtures!$X$162:$X$171))</f>
        <v>1</v>
      </c>
    </row>
    <row r="57" spans="1:25" x14ac:dyDescent="0.25">
      <c r="A57" s="7" t="s">
        <v>27</v>
      </c>
      <c r="B57" s="8">
        <v>18</v>
      </c>
      <c r="C57" s="12">
        <f ca="1">SUMPRODUCT((Fixtures!$A$172:$A$181=C$1)*(Fixtures!$C$172:$C$181=$B57)*(Fixtures!$W$172:$W$181))+SUMPRODUCT((Fixtures!$B$172:$B$181=C$1)*(Fixtures!$D$172:$D$181=$B57)*(Fixtures!$X$172:$X$181))</f>
        <v>3</v>
      </c>
      <c r="D57" s="12">
        <f ca="1">SUMPRODUCT((Fixtures!$A$172:$A$181=D$1)*(Fixtures!$C$172:$C$181=$B57)*(Fixtures!$W$172:$W$181))+SUMPRODUCT((Fixtures!$B$172:$B$181=D$1)*(Fixtures!$D$172:$D$181=$B57)*(Fixtures!$X$172:$X$181))</f>
        <v>0</v>
      </c>
      <c r="E57" s="12">
        <f ca="1">SUMPRODUCT((Fixtures!$A$172:$A$181=E$1)*(Fixtures!$C$172:$C$181=$B57)*(Fixtures!$W$172:$W$181))+SUMPRODUCT((Fixtures!$B$172:$B$181=E$1)*(Fixtures!$D$172:$D$181=$B57)*(Fixtures!$X$172:$X$181))</f>
        <v>0</v>
      </c>
      <c r="F57" s="12">
        <f ca="1">SUMPRODUCT((Fixtures!$A$172:$A$181=F$1)*(Fixtures!$C$172:$C$181=$B57)*(Fixtures!$W$172:$W$181))+SUMPRODUCT((Fixtures!$B$172:$B$181=F$1)*(Fixtures!$D$172:$D$181=$B57)*(Fixtures!$X$172:$X$181))</f>
        <v>1</v>
      </c>
      <c r="G57" s="12">
        <f ca="1">SUMPRODUCT((Fixtures!$A$172:$A$181=G$1)*(Fixtures!$C$172:$C$181=$B57)*(Fixtures!$W$172:$W$181))+SUMPRODUCT((Fixtures!$B$172:$B$181=G$1)*(Fixtures!$D$172:$D$181=$B57)*(Fixtures!$X$172:$X$181))</f>
        <v>0</v>
      </c>
      <c r="H57" s="12">
        <f ca="1">SUMPRODUCT((Fixtures!$A$172:$A$181=H$1)*(Fixtures!$C$172:$C$181=$B57)*(Fixtures!$W$172:$W$181))+SUMPRODUCT((Fixtures!$B$172:$B$181=H$1)*(Fixtures!$D$172:$D$181=$B57)*(Fixtures!$X$172:$X$181))</f>
        <v>3</v>
      </c>
      <c r="I57" s="12">
        <f ca="1">SUMPRODUCT((Fixtures!$A$172:$A$181=I$1)*(Fixtures!$C$172:$C$181=$B57)*(Fixtures!$W$172:$W$181))+SUMPRODUCT((Fixtures!$B$172:$B$181=I$1)*(Fixtures!$D$172:$D$181=$B57)*(Fixtures!$X$172:$X$181))</f>
        <v>0</v>
      </c>
      <c r="J57" s="12">
        <f ca="1">SUMPRODUCT((Fixtures!$A$172:$A$181=J$1)*(Fixtures!$C$172:$C$181=$B57)*(Fixtures!$W$172:$W$181))+SUMPRODUCT((Fixtures!$B$172:$B$181=J$1)*(Fixtures!$D$172:$D$181=$B57)*(Fixtures!$X$172:$X$181))</f>
        <v>1</v>
      </c>
      <c r="K57" s="12">
        <f ca="1">SUMPRODUCT((Fixtures!$A$172:$A$181=K$1)*(Fixtures!$C$172:$C$181=$B57)*(Fixtures!$W$172:$W$181))+SUMPRODUCT((Fixtures!$B$172:$B$181=K$1)*(Fixtures!$D$172:$D$181=$B57)*(Fixtures!$X$172:$X$181))</f>
        <v>3</v>
      </c>
      <c r="L57" s="12">
        <f ca="1">SUMPRODUCT((Fixtures!$A$172:$A$181=L$1)*(Fixtures!$C$172:$C$181=$B57)*(Fixtures!$W$172:$W$181))+SUMPRODUCT((Fixtures!$B$172:$B$181=L$1)*(Fixtures!$D$172:$D$181=$B57)*(Fixtures!$X$172:$X$181))</f>
        <v>3</v>
      </c>
      <c r="M57" s="12">
        <f ca="1">SUMPRODUCT((Fixtures!$A$172:$A$181=M$1)*(Fixtures!$C$172:$C$181=$B57)*(Fixtures!$W$172:$W$181))+SUMPRODUCT((Fixtures!$B$172:$B$181=M$1)*(Fixtures!$D$172:$D$181=$B57)*(Fixtures!$X$172:$X$181))</f>
        <v>3</v>
      </c>
      <c r="N57" s="12">
        <f ca="1">SUMPRODUCT((Fixtures!$A$172:$A$181=N$1)*(Fixtures!$C$172:$C$181=$B57)*(Fixtures!$W$172:$W$181))+SUMPRODUCT((Fixtures!$B$172:$B$181=N$1)*(Fixtures!$D$172:$D$181=$B57)*(Fixtures!$X$172:$X$181))</f>
        <v>0</v>
      </c>
      <c r="O57" s="12">
        <f ca="1">SUMPRODUCT((Fixtures!$A$172:$A$181=O$1)*(Fixtures!$C$172:$C$181=$B57)*(Fixtures!$W$172:$W$181))+SUMPRODUCT((Fixtures!$B$172:$B$181=O$1)*(Fixtures!$D$172:$D$181=$B57)*(Fixtures!$X$172:$X$181))</f>
        <v>0</v>
      </c>
      <c r="P57" s="12">
        <f ca="1">SUMPRODUCT((Fixtures!$A$172:$A$181=P$1)*(Fixtures!$C$172:$C$181=$B57)*(Fixtures!$W$172:$W$181))+SUMPRODUCT((Fixtures!$B$172:$B$181=P$1)*(Fixtures!$D$172:$D$181=$B57)*(Fixtures!$X$172:$X$181))</f>
        <v>3</v>
      </c>
      <c r="Q57" s="12">
        <f ca="1">SUMPRODUCT((Fixtures!$A$172:$A$181=Q$1)*(Fixtures!$C$172:$C$181=$B57)*(Fixtures!$W$172:$W$181))+SUMPRODUCT((Fixtures!$B$172:$B$181=Q$1)*(Fixtures!$D$172:$D$181=$B57)*(Fixtures!$X$172:$X$181))</f>
        <v>0</v>
      </c>
      <c r="R57" s="12">
        <f ca="1">SUMPRODUCT((Fixtures!$A$172:$A$181=R$1)*(Fixtures!$C$172:$C$181=$B57)*(Fixtures!$W$172:$W$181))+SUMPRODUCT((Fixtures!$B$172:$B$181=R$1)*(Fixtures!$D$172:$D$181=$B57)*(Fixtures!$X$172:$X$181))</f>
        <v>3</v>
      </c>
      <c r="S57" s="12">
        <f ca="1">SUMPRODUCT((Fixtures!$A$172:$A$181=S$1)*(Fixtures!$C$172:$C$181=$B57)*(Fixtures!$W$172:$W$181))+SUMPRODUCT((Fixtures!$B$172:$B$181=S$1)*(Fixtures!$D$172:$D$181=$B57)*(Fixtures!$X$172:$X$181))</f>
        <v>3</v>
      </c>
      <c r="T57" s="12">
        <f ca="1">SUMPRODUCT((Fixtures!$A$172:$A$181=T$1)*(Fixtures!$C$172:$C$181=$B57)*(Fixtures!$W$172:$W$181))+SUMPRODUCT((Fixtures!$B$172:$B$181=T$1)*(Fixtures!$D$172:$D$181=$B57)*(Fixtures!$X$172:$X$181))</f>
        <v>1</v>
      </c>
      <c r="U57" s="12">
        <f ca="1">SUMPRODUCT((Fixtures!$A$172:$A$181=U$1)*(Fixtures!$C$172:$C$181=$B57)*(Fixtures!$W$172:$W$181))+SUMPRODUCT((Fixtures!$B$172:$B$181=U$1)*(Fixtures!$D$172:$D$181=$B57)*(Fixtures!$X$172:$X$181))</f>
        <v>0</v>
      </c>
      <c r="V57" s="12">
        <f ca="1">SUMPRODUCT((Fixtures!$A$172:$A$181=V$1)*(Fixtures!$C$172:$C$181=$B57)*(Fixtures!$W$172:$W$181))+SUMPRODUCT((Fixtures!$B$172:$B$181=V$1)*(Fixtures!$D$172:$D$181=$B57)*(Fixtures!$X$172:$X$181))</f>
        <v>1</v>
      </c>
    </row>
    <row r="58" spans="1:25" x14ac:dyDescent="0.25">
      <c r="A58" s="7" t="s">
        <v>27</v>
      </c>
      <c r="B58" s="8">
        <v>19</v>
      </c>
      <c r="C58" s="12">
        <f ca="1">SUMPRODUCT((Fixtures!$A$182:$A$191=C$1)*(Fixtures!$C$182:$C$191=$B58)*(Fixtures!$W$182:$W$191))+SUMPRODUCT((Fixtures!$B$182:$B$191=C$1)*(Fixtures!$D$182:$D$191=$B58)*(Fixtures!$X$182:$X$191))</f>
        <v>0</v>
      </c>
      <c r="D58" s="12">
        <f ca="1">SUMPRODUCT((Fixtures!$A$182:$A$191=D$1)*(Fixtures!$C$182:$C$191=$B58)*(Fixtures!$W$182:$W$191))+SUMPRODUCT((Fixtures!$B$182:$B$191=D$1)*(Fixtures!$D$182:$D$191=$B58)*(Fixtures!$X$182:$X$191))</f>
        <v>1</v>
      </c>
      <c r="E58" s="12">
        <f ca="1">SUMPRODUCT((Fixtures!$A$182:$A$191=E$1)*(Fixtures!$C$182:$C$191=$B58)*(Fixtures!$W$182:$W$191))+SUMPRODUCT((Fixtures!$B$182:$B$191=E$1)*(Fixtures!$D$182:$D$191=$B58)*(Fixtures!$X$182:$X$191))</f>
        <v>0</v>
      </c>
      <c r="F58" s="12">
        <f ca="1">SUMPRODUCT((Fixtures!$A$182:$A$191=F$1)*(Fixtures!$C$182:$C$191=$B58)*(Fixtures!$W$182:$W$191))+SUMPRODUCT((Fixtures!$B$182:$B$191=F$1)*(Fixtures!$D$182:$D$191=$B58)*(Fixtures!$X$182:$X$191))</f>
        <v>1</v>
      </c>
      <c r="G58" s="12">
        <f ca="1">SUMPRODUCT((Fixtures!$A$182:$A$191=G$1)*(Fixtures!$C$182:$C$191=$B58)*(Fixtures!$W$182:$W$191))+SUMPRODUCT((Fixtures!$B$182:$B$191=G$1)*(Fixtures!$D$182:$D$191=$B58)*(Fixtures!$X$182:$X$191))</f>
        <v>3</v>
      </c>
      <c r="H58" s="12">
        <f ca="1">SUMPRODUCT((Fixtures!$A$182:$A$191=H$1)*(Fixtures!$C$182:$C$191=$B58)*(Fixtures!$W$182:$W$191))+SUMPRODUCT((Fixtures!$B$182:$B$191=H$1)*(Fixtures!$D$182:$D$191=$B58)*(Fixtures!$X$182:$X$191))</f>
        <v>3</v>
      </c>
      <c r="I58" s="12">
        <f ca="1">SUMPRODUCT((Fixtures!$A$182:$A$191=I$1)*(Fixtures!$C$182:$C$191=$B58)*(Fixtures!$W$182:$W$191))+SUMPRODUCT((Fixtures!$B$182:$B$191=I$1)*(Fixtures!$D$182:$D$191=$B58)*(Fixtures!$X$182:$X$191))</f>
        <v>1</v>
      </c>
      <c r="J58" s="12">
        <f ca="1">SUMPRODUCT((Fixtures!$A$182:$A$191=J$1)*(Fixtures!$C$182:$C$191=$B58)*(Fixtures!$W$182:$W$191))+SUMPRODUCT((Fixtures!$B$182:$B$191=J$1)*(Fixtures!$D$182:$D$191=$B58)*(Fixtures!$X$182:$X$191))</f>
        <v>1</v>
      </c>
      <c r="K58" s="12">
        <f ca="1">SUMPRODUCT((Fixtures!$A$182:$A$191=K$1)*(Fixtures!$C$182:$C$191=$B58)*(Fixtures!$W$182:$W$191))+SUMPRODUCT((Fixtures!$B$182:$B$191=K$1)*(Fixtures!$D$182:$D$191=$B58)*(Fixtures!$X$182:$X$191))</f>
        <v>3</v>
      </c>
      <c r="L58" s="12">
        <f ca="1">SUMPRODUCT((Fixtures!$A$182:$A$191=L$1)*(Fixtures!$C$182:$C$191=$B58)*(Fixtures!$W$182:$W$191))+SUMPRODUCT((Fixtures!$B$182:$B$191=L$1)*(Fixtures!$D$182:$D$191=$B58)*(Fixtures!$X$182:$X$191))</f>
        <v>3</v>
      </c>
      <c r="M58" s="12">
        <f ca="1">SUMPRODUCT((Fixtures!$A$182:$A$191=M$1)*(Fixtures!$C$182:$C$191=$B58)*(Fixtures!$W$182:$W$191))+SUMPRODUCT((Fixtures!$B$182:$B$191=M$1)*(Fixtures!$D$182:$D$191=$B58)*(Fixtures!$X$182:$X$191))</f>
        <v>0</v>
      </c>
      <c r="N58" s="12">
        <f ca="1">SUMPRODUCT((Fixtures!$A$182:$A$191=N$1)*(Fixtures!$C$182:$C$191=$B58)*(Fixtures!$W$182:$W$191))+SUMPRODUCT((Fixtures!$B$182:$B$191=N$1)*(Fixtures!$D$182:$D$191=$B58)*(Fixtures!$X$182:$X$191))</f>
        <v>0</v>
      </c>
      <c r="O58" s="12">
        <f ca="1">SUMPRODUCT((Fixtures!$A$182:$A$191=O$1)*(Fixtures!$C$182:$C$191=$B58)*(Fixtures!$W$182:$W$191))+SUMPRODUCT((Fixtures!$B$182:$B$191=O$1)*(Fixtures!$D$182:$D$191=$B58)*(Fixtures!$X$182:$X$191))</f>
        <v>0</v>
      </c>
      <c r="P58" s="12">
        <f ca="1">SUMPRODUCT((Fixtures!$A$182:$A$191=P$1)*(Fixtures!$C$182:$C$191=$B58)*(Fixtures!$W$182:$W$191))+SUMPRODUCT((Fixtures!$B$182:$B$191=P$1)*(Fixtures!$D$182:$D$191=$B58)*(Fixtures!$X$182:$X$191))</f>
        <v>1</v>
      </c>
      <c r="Q58" s="12">
        <f ca="1">SUMPRODUCT((Fixtures!$A$182:$A$191=Q$1)*(Fixtures!$C$182:$C$191=$B58)*(Fixtures!$W$182:$W$191))+SUMPRODUCT((Fixtures!$B$182:$B$191=Q$1)*(Fixtures!$D$182:$D$191=$B58)*(Fixtures!$X$182:$X$191))</f>
        <v>3</v>
      </c>
      <c r="R58" s="12">
        <f ca="1">SUMPRODUCT((Fixtures!$A$182:$A$191=R$1)*(Fixtures!$C$182:$C$191=$B58)*(Fixtures!$W$182:$W$191))+SUMPRODUCT((Fixtures!$B$182:$B$191=R$1)*(Fixtures!$D$182:$D$191=$B58)*(Fixtures!$X$182:$X$191))</f>
        <v>1</v>
      </c>
      <c r="S58" s="12">
        <f ca="1">SUMPRODUCT((Fixtures!$A$182:$A$191=S$1)*(Fixtures!$C$182:$C$191=$B58)*(Fixtures!$W$182:$W$191))+SUMPRODUCT((Fixtures!$B$182:$B$191=S$1)*(Fixtures!$D$182:$D$191=$B58)*(Fixtures!$X$182:$X$191))</f>
        <v>0</v>
      </c>
      <c r="T58" s="12">
        <f ca="1">SUMPRODUCT((Fixtures!$A$182:$A$191=T$1)*(Fixtures!$C$182:$C$191=$B58)*(Fixtures!$W$182:$W$191))+SUMPRODUCT((Fixtures!$B$182:$B$191=T$1)*(Fixtures!$D$182:$D$191=$B58)*(Fixtures!$X$182:$X$191))</f>
        <v>3</v>
      </c>
      <c r="U58" s="12">
        <f ca="1">SUMPRODUCT((Fixtures!$A$182:$A$191=U$1)*(Fixtures!$C$182:$C$191=$B58)*(Fixtures!$W$182:$W$191))+SUMPRODUCT((Fixtures!$B$182:$B$191=U$1)*(Fixtures!$D$182:$D$191=$B58)*(Fixtures!$X$182:$X$191))</f>
        <v>0</v>
      </c>
      <c r="V58" s="12">
        <f ca="1">SUMPRODUCT((Fixtures!$A$182:$A$191=V$1)*(Fixtures!$C$182:$C$191=$B58)*(Fixtures!$W$182:$W$191))+SUMPRODUCT((Fixtures!$B$182:$B$191=V$1)*(Fixtures!$D$182:$D$191=$B58)*(Fixtures!$X$182:$X$191))</f>
        <v>3</v>
      </c>
    </row>
    <row r="59" spans="1:25" x14ac:dyDescent="0.25">
      <c r="A59" s="7" t="s">
        <v>27</v>
      </c>
      <c r="B59" s="8">
        <v>20</v>
      </c>
      <c r="C59" s="12">
        <f ca="1">SUMPRODUCT((Fixtures!$A$192:$A$201=C$1)*(Fixtures!$C$192:$C$201=$B59)*(Fixtures!$W$192:$W$201))+SUMPRODUCT((Fixtures!$B$192:$B$201=C$1)*(Fixtures!$D$192:$D$201=$B59)*(Fixtures!$X$192:$X$201))</f>
        <v>1</v>
      </c>
      <c r="D59" s="12">
        <f ca="1">SUMPRODUCT((Fixtures!$A$192:$A$201=D$1)*(Fixtures!$C$192:$C$201=$B59)*(Fixtures!$W$192:$W$201))+SUMPRODUCT((Fixtures!$B$192:$B$201=D$1)*(Fixtures!$D$192:$D$201=$B59)*(Fixtures!$X$192:$X$201))</f>
        <v>0</v>
      </c>
      <c r="E59" s="12">
        <f ca="1">SUMPRODUCT((Fixtures!$A$192:$A$201=E$1)*(Fixtures!$C$192:$C$201=$B59)*(Fixtures!$W$192:$W$201))+SUMPRODUCT((Fixtures!$B$192:$B$201=E$1)*(Fixtures!$D$192:$D$201=$B59)*(Fixtures!$X$192:$X$201))</f>
        <v>1</v>
      </c>
      <c r="F59" s="12">
        <f ca="1">SUMPRODUCT((Fixtures!$A$192:$A$201=F$1)*(Fixtures!$C$192:$C$201=$B59)*(Fixtures!$W$192:$W$201))+SUMPRODUCT((Fixtures!$B$192:$B$201=F$1)*(Fixtures!$D$192:$D$201=$B59)*(Fixtures!$X$192:$X$201))</f>
        <v>0</v>
      </c>
      <c r="G59" s="12">
        <f ca="1">SUMPRODUCT((Fixtures!$A$192:$A$201=G$1)*(Fixtures!$C$192:$C$201=$B59)*(Fixtures!$W$192:$W$201))+SUMPRODUCT((Fixtures!$B$192:$B$201=G$1)*(Fixtures!$D$192:$D$201=$B59)*(Fixtures!$X$192:$X$201))</f>
        <v>3</v>
      </c>
      <c r="H59" s="12">
        <f ca="1">SUMPRODUCT((Fixtures!$A$192:$A$201=H$1)*(Fixtures!$C$192:$C$201=$B59)*(Fixtures!$W$192:$W$201))+SUMPRODUCT((Fixtures!$B$192:$B$201=H$1)*(Fixtures!$D$192:$D$201=$B59)*(Fixtures!$X$192:$X$201))</f>
        <v>0</v>
      </c>
      <c r="I59" s="12">
        <f ca="1">SUMPRODUCT((Fixtures!$A$192:$A$201=I$1)*(Fixtures!$C$192:$C$201=$B59)*(Fixtures!$W$192:$W$201))+SUMPRODUCT((Fixtures!$B$192:$B$201=I$1)*(Fixtures!$D$192:$D$201=$B59)*(Fixtures!$X$192:$X$201))</f>
        <v>3</v>
      </c>
      <c r="J59" s="12">
        <f ca="1">SUMPRODUCT((Fixtures!$A$192:$A$201=J$1)*(Fixtures!$C$192:$C$201=$B59)*(Fixtures!$W$192:$W$201))+SUMPRODUCT((Fixtures!$B$192:$B$201=J$1)*(Fixtures!$D$192:$D$201=$B59)*(Fixtures!$X$192:$X$201))</f>
        <v>0</v>
      </c>
      <c r="K59" s="12">
        <f ca="1">SUMPRODUCT((Fixtures!$A$192:$A$201=K$1)*(Fixtures!$C$192:$C$201=$B59)*(Fixtures!$W$192:$W$201))+SUMPRODUCT((Fixtures!$B$192:$B$201=K$1)*(Fixtures!$D$192:$D$201=$B59)*(Fixtures!$X$192:$X$201))</f>
        <v>3</v>
      </c>
      <c r="L59" s="12">
        <f ca="1">SUMPRODUCT((Fixtures!$A$192:$A$201=L$1)*(Fixtures!$C$192:$C$201=$B59)*(Fixtures!$W$192:$W$201))+SUMPRODUCT((Fixtures!$B$192:$B$201=L$1)*(Fixtures!$D$192:$D$201=$B59)*(Fixtures!$X$192:$X$201))</f>
        <v>3</v>
      </c>
      <c r="M59" s="12">
        <f ca="1">SUMPRODUCT((Fixtures!$A$192:$A$201=M$1)*(Fixtures!$C$192:$C$201=$B59)*(Fixtures!$W$192:$W$201))+SUMPRODUCT((Fixtures!$B$192:$B$201=M$1)*(Fixtures!$D$192:$D$201=$B59)*(Fixtures!$X$192:$X$201))</f>
        <v>0</v>
      </c>
      <c r="N59" s="12">
        <f ca="1">SUMPRODUCT((Fixtures!$A$192:$A$201=N$1)*(Fixtures!$C$192:$C$201=$B59)*(Fixtures!$W$192:$W$201))+SUMPRODUCT((Fixtures!$B$192:$B$201=N$1)*(Fixtures!$D$192:$D$201=$B59)*(Fixtures!$X$192:$X$201))</f>
        <v>1</v>
      </c>
      <c r="O59" s="12">
        <f ca="1">SUMPRODUCT((Fixtures!$A$192:$A$201=O$1)*(Fixtures!$C$192:$C$201=$B59)*(Fixtures!$W$192:$W$201))+SUMPRODUCT((Fixtures!$B$192:$B$201=O$1)*(Fixtures!$D$192:$D$201=$B59)*(Fixtures!$X$192:$X$201))</f>
        <v>1</v>
      </c>
      <c r="P59" s="12">
        <f ca="1">SUMPRODUCT((Fixtures!$A$192:$A$201=P$1)*(Fixtures!$C$192:$C$201=$B59)*(Fixtures!$W$192:$W$201))+SUMPRODUCT((Fixtures!$B$192:$B$201=P$1)*(Fixtures!$D$192:$D$201=$B59)*(Fixtures!$X$192:$X$201))</f>
        <v>1</v>
      </c>
      <c r="Q59" s="12">
        <f ca="1">SUMPRODUCT((Fixtures!$A$192:$A$201=Q$1)*(Fixtures!$C$192:$C$201=$B59)*(Fixtures!$W$192:$W$201))+SUMPRODUCT((Fixtures!$B$192:$B$201=Q$1)*(Fixtures!$D$192:$D$201=$B59)*(Fixtures!$X$192:$X$201))</f>
        <v>3</v>
      </c>
      <c r="R59" s="12">
        <f ca="1">SUMPRODUCT((Fixtures!$A$192:$A$201=R$1)*(Fixtures!$C$192:$C$201=$B59)*(Fixtures!$W$192:$W$201))+SUMPRODUCT((Fixtures!$B$192:$B$201=R$1)*(Fixtures!$D$192:$D$201=$B59)*(Fixtures!$X$192:$X$201))</f>
        <v>0</v>
      </c>
      <c r="S59" s="12">
        <f ca="1">SUMPRODUCT((Fixtures!$A$192:$A$201=S$1)*(Fixtures!$C$192:$C$201=$B59)*(Fixtures!$W$192:$W$201))+SUMPRODUCT((Fixtures!$B$192:$B$201=S$1)*(Fixtures!$D$192:$D$201=$B59)*(Fixtures!$X$192:$X$201))</f>
        <v>1</v>
      </c>
      <c r="T59" s="12">
        <f ca="1">SUMPRODUCT((Fixtures!$A$192:$A$201=T$1)*(Fixtures!$C$192:$C$201=$B59)*(Fixtures!$W$192:$W$201))+SUMPRODUCT((Fixtures!$B$192:$B$201=T$1)*(Fixtures!$D$192:$D$201=$B59)*(Fixtures!$X$192:$X$201))</f>
        <v>3</v>
      </c>
      <c r="U59" s="12">
        <f ca="1">SUMPRODUCT((Fixtures!$A$192:$A$201=U$1)*(Fixtures!$C$192:$C$201=$B59)*(Fixtures!$W$192:$W$201))+SUMPRODUCT((Fixtures!$B$192:$B$201=U$1)*(Fixtures!$D$192:$D$201=$B59)*(Fixtures!$X$192:$X$201))</f>
        <v>0</v>
      </c>
      <c r="V59" s="12">
        <f ca="1">SUMPRODUCT((Fixtures!$A$192:$A$201=V$1)*(Fixtures!$C$192:$C$201=$B59)*(Fixtures!$W$192:$W$201))+SUMPRODUCT((Fixtures!$B$192:$B$201=V$1)*(Fixtures!$D$192:$D$201=$B59)*(Fixtures!$X$192:$X$201))</f>
        <v>3</v>
      </c>
    </row>
    <row r="60" spans="1:25" x14ac:dyDescent="0.25">
      <c r="A60" s="7" t="s">
        <v>27</v>
      </c>
      <c r="B60" s="8">
        <v>21</v>
      </c>
      <c r="C60" s="12">
        <f ca="1">SUMPRODUCT((Fixtures!$A$202:$A$211=C$1)*(Fixtures!$C$202:$C$211=$B60)*(Fixtures!$W$202:$W$211))+SUMPRODUCT((Fixtures!$B$202:$B$211=C$1)*(Fixtures!$D$202:$D$211=$B60)*(Fixtures!$X$202:$X$211))</f>
        <v>3</v>
      </c>
      <c r="D60" s="12">
        <f ca="1">SUMPRODUCT((Fixtures!$A$202:$A$211=D$1)*(Fixtures!$C$202:$C$211=$B60)*(Fixtures!$W$202:$W$211))+SUMPRODUCT((Fixtures!$B$202:$B$211=D$1)*(Fixtures!$D$202:$D$211=$B60)*(Fixtures!$X$202:$X$211))</f>
        <v>1</v>
      </c>
      <c r="E60" s="12">
        <f ca="1">SUMPRODUCT((Fixtures!$A$202:$A$211=E$1)*(Fixtures!$C$202:$C$211=$B60)*(Fixtures!$W$202:$W$211))+SUMPRODUCT((Fixtures!$B$202:$B$211=E$1)*(Fixtures!$D$202:$D$211=$B60)*(Fixtures!$X$202:$X$211))</f>
        <v>1</v>
      </c>
      <c r="F60" s="12">
        <f ca="1">SUMPRODUCT((Fixtures!$A$202:$A$211=F$1)*(Fixtures!$C$202:$C$211=$B60)*(Fixtures!$W$202:$W$211))+SUMPRODUCT((Fixtures!$B$202:$B$211=F$1)*(Fixtures!$D$202:$D$211=$B60)*(Fixtures!$X$202:$X$211))</f>
        <v>3</v>
      </c>
      <c r="G60" s="12">
        <f ca="1">SUMPRODUCT((Fixtures!$A$202:$A$211=G$1)*(Fixtures!$C$202:$C$211=$B60)*(Fixtures!$W$202:$W$211))+SUMPRODUCT((Fixtures!$B$202:$B$211=G$1)*(Fixtures!$D$202:$D$211=$B60)*(Fixtures!$X$202:$X$211))</f>
        <v>1</v>
      </c>
      <c r="H60" s="12">
        <f ca="1">SUMPRODUCT((Fixtures!$A$202:$A$211=H$1)*(Fixtures!$C$202:$C$211=$B60)*(Fixtures!$W$202:$W$211))+SUMPRODUCT((Fixtures!$B$202:$B$211=H$1)*(Fixtures!$D$202:$D$211=$B60)*(Fixtures!$X$202:$X$211))</f>
        <v>1</v>
      </c>
      <c r="I60" s="12">
        <f ca="1">SUMPRODUCT((Fixtures!$A$202:$A$211=I$1)*(Fixtures!$C$202:$C$211=$B60)*(Fixtures!$W$202:$W$211))+SUMPRODUCT((Fixtures!$B$202:$B$211=I$1)*(Fixtures!$D$202:$D$211=$B60)*(Fixtures!$X$202:$X$211))</f>
        <v>3</v>
      </c>
      <c r="J60" s="12">
        <f ca="1">SUMPRODUCT((Fixtures!$A$202:$A$211=J$1)*(Fixtures!$C$202:$C$211=$B60)*(Fixtures!$W$202:$W$211))+SUMPRODUCT((Fixtures!$B$202:$B$211=J$1)*(Fixtures!$D$202:$D$211=$B60)*(Fixtures!$X$202:$X$211))</f>
        <v>1</v>
      </c>
      <c r="K60" s="12">
        <f ca="1">SUMPRODUCT((Fixtures!$A$202:$A$211=K$1)*(Fixtures!$C$202:$C$211=$B60)*(Fixtures!$W$202:$W$211))+SUMPRODUCT((Fixtures!$B$202:$B$211=K$1)*(Fixtures!$D$202:$D$211=$B60)*(Fixtures!$X$202:$X$211))</f>
        <v>3</v>
      </c>
      <c r="L60" s="12">
        <f ca="1">SUMPRODUCT((Fixtures!$A$202:$A$211=L$1)*(Fixtures!$C$202:$C$211=$B60)*(Fixtures!$W$202:$W$211))+SUMPRODUCT((Fixtures!$B$202:$B$211=L$1)*(Fixtures!$D$202:$D$211=$B60)*(Fixtures!$X$202:$X$211))</f>
        <v>1</v>
      </c>
      <c r="M60" s="12">
        <f ca="1">SUMPRODUCT((Fixtures!$A$202:$A$211=M$1)*(Fixtures!$C$202:$C$211=$B60)*(Fixtures!$W$202:$W$211))+SUMPRODUCT((Fixtures!$B$202:$B$211=M$1)*(Fixtures!$D$202:$D$211=$B60)*(Fixtures!$X$202:$X$211))</f>
        <v>3</v>
      </c>
      <c r="N60" s="12">
        <f ca="1">SUMPRODUCT((Fixtures!$A$202:$A$211=N$1)*(Fixtures!$C$202:$C$211=$B60)*(Fixtures!$W$202:$W$211))+SUMPRODUCT((Fixtures!$B$202:$B$211=N$1)*(Fixtures!$D$202:$D$211=$B60)*(Fixtures!$X$202:$X$211))</f>
        <v>0</v>
      </c>
      <c r="O60" s="12">
        <f ca="1">SUMPRODUCT((Fixtures!$A$202:$A$211=O$1)*(Fixtures!$C$202:$C$211=$B60)*(Fixtures!$W$202:$W$211))+SUMPRODUCT((Fixtures!$B$202:$B$211=O$1)*(Fixtures!$D$202:$D$211=$B60)*(Fixtures!$X$202:$X$211))</f>
        <v>1</v>
      </c>
      <c r="P60" s="12">
        <f ca="1">SUMPRODUCT((Fixtures!$A$202:$A$211=P$1)*(Fixtures!$C$202:$C$211=$B60)*(Fixtures!$W$202:$W$211))+SUMPRODUCT((Fixtures!$B$202:$B$211=P$1)*(Fixtures!$D$202:$D$211=$B60)*(Fixtures!$X$202:$X$211))</f>
        <v>0</v>
      </c>
      <c r="Q60" s="12">
        <f ca="1">SUMPRODUCT((Fixtures!$A$202:$A$211=Q$1)*(Fixtures!$C$202:$C$211=$B60)*(Fixtures!$W$202:$W$211))+SUMPRODUCT((Fixtures!$B$202:$B$211=Q$1)*(Fixtures!$D$202:$D$211=$B60)*(Fixtures!$X$202:$X$211))</f>
        <v>0</v>
      </c>
      <c r="R60" s="12">
        <f ca="1">SUMPRODUCT((Fixtures!$A$202:$A$211=R$1)*(Fixtures!$C$202:$C$211=$B60)*(Fixtures!$W$202:$W$211))+SUMPRODUCT((Fixtures!$B$202:$B$211=R$1)*(Fixtures!$D$202:$D$211=$B60)*(Fixtures!$X$202:$X$211))</f>
        <v>0</v>
      </c>
      <c r="S60" s="12">
        <f ca="1">SUMPRODUCT((Fixtures!$A$202:$A$211=S$1)*(Fixtures!$C$202:$C$211=$B60)*(Fixtures!$W$202:$W$211))+SUMPRODUCT((Fixtures!$B$202:$B$211=S$1)*(Fixtures!$D$202:$D$211=$B60)*(Fixtures!$X$202:$X$211))</f>
        <v>0</v>
      </c>
      <c r="T60" s="12">
        <f ca="1">SUMPRODUCT((Fixtures!$A$202:$A$211=T$1)*(Fixtures!$C$202:$C$211=$B60)*(Fixtures!$W$202:$W$211))+SUMPRODUCT((Fixtures!$B$202:$B$211=T$1)*(Fixtures!$D$202:$D$211=$B60)*(Fixtures!$X$202:$X$211))</f>
        <v>1</v>
      </c>
      <c r="U60" s="12">
        <f ca="1">SUMPRODUCT((Fixtures!$A$202:$A$211=U$1)*(Fixtures!$C$202:$C$211=$B60)*(Fixtures!$W$202:$W$211))+SUMPRODUCT((Fixtures!$B$202:$B$211=U$1)*(Fixtures!$D$202:$D$211=$B60)*(Fixtures!$X$202:$X$211))</f>
        <v>0</v>
      </c>
      <c r="V60" s="12">
        <f ca="1">SUMPRODUCT((Fixtures!$A$202:$A$211=V$1)*(Fixtures!$C$202:$C$211=$B60)*(Fixtures!$W$202:$W$211))+SUMPRODUCT((Fixtures!$B$202:$B$211=V$1)*(Fixtures!$D$202:$D$211=$B60)*(Fixtures!$X$202:$X$211))</f>
        <v>3</v>
      </c>
    </row>
    <row r="61" spans="1:25" x14ac:dyDescent="0.25">
      <c r="A61" s="7" t="s">
        <v>27</v>
      </c>
      <c r="B61" s="8">
        <v>22</v>
      </c>
      <c r="C61" s="12">
        <f ca="1">SUMPRODUCT((Fixtures!$A$212:$A$221=C$1)*(Fixtures!$C$212:$C$221=$B61)*(Fixtures!$W$212:$W$221))+SUMPRODUCT((Fixtures!$B$212:$B$221=C$1)*(Fixtures!$D$212:$D$221=$B61)*(Fixtures!$X$212:$X$221))</f>
        <v>1</v>
      </c>
      <c r="D61" s="12">
        <f ca="1">SUMPRODUCT((Fixtures!$A$212:$A$221=D$1)*(Fixtures!$C$212:$C$221=$B61)*(Fixtures!$W$212:$W$221))+SUMPRODUCT((Fixtures!$B$212:$B$221=D$1)*(Fixtures!$D$212:$D$221=$B61)*(Fixtures!$X$212:$X$221))</f>
        <v>3</v>
      </c>
      <c r="E61" s="12">
        <f ca="1">SUMPRODUCT((Fixtures!$A$212:$A$221=E$1)*(Fixtures!$C$212:$C$221=$B61)*(Fixtures!$W$212:$W$221))+SUMPRODUCT((Fixtures!$B$212:$B$221=E$1)*(Fixtures!$D$212:$D$221=$B61)*(Fixtures!$X$212:$X$221))</f>
        <v>1</v>
      </c>
      <c r="F61" s="12">
        <f ca="1">SUMPRODUCT((Fixtures!$A$212:$A$221=F$1)*(Fixtures!$C$212:$C$221=$B61)*(Fixtures!$W$212:$W$221))+SUMPRODUCT((Fixtures!$B$212:$B$221=F$1)*(Fixtures!$D$212:$D$221=$B61)*(Fixtures!$X$212:$X$221))</f>
        <v>0</v>
      </c>
      <c r="G61" s="12">
        <f ca="1">SUMPRODUCT((Fixtures!$A$212:$A$221=G$1)*(Fixtures!$C$212:$C$221=$B61)*(Fixtures!$W$212:$W$221))+SUMPRODUCT((Fixtures!$B$212:$B$221=G$1)*(Fixtures!$D$212:$D$221=$B61)*(Fixtures!$X$212:$X$221))</f>
        <v>1</v>
      </c>
      <c r="H61" s="12">
        <f ca="1">SUMPRODUCT((Fixtures!$A$212:$A$221=H$1)*(Fixtures!$C$212:$C$221=$B61)*(Fixtures!$W$212:$W$221))+SUMPRODUCT((Fixtures!$B$212:$B$221=H$1)*(Fixtures!$D$212:$D$221=$B61)*(Fixtures!$X$212:$X$221))</f>
        <v>1</v>
      </c>
      <c r="I61" s="12">
        <f ca="1">SUMPRODUCT((Fixtures!$A$212:$A$221=I$1)*(Fixtures!$C$212:$C$221=$B61)*(Fixtures!$W$212:$W$221))+SUMPRODUCT((Fixtures!$B$212:$B$221=I$1)*(Fixtures!$D$212:$D$221=$B61)*(Fixtures!$X$212:$X$221))</f>
        <v>1</v>
      </c>
      <c r="J61" s="12">
        <f ca="1">SUMPRODUCT((Fixtures!$A$212:$A$221=J$1)*(Fixtures!$C$212:$C$221=$B61)*(Fixtures!$W$212:$W$221))+SUMPRODUCT((Fixtures!$B$212:$B$221=J$1)*(Fixtures!$D$212:$D$221=$B61)*(Fixtures!$X$212:$X$221))</f>
        <v>0</v>
      </c>
      <c r="K61" s="12">
        <f ca="1">SUMPRODUCT((Fixtures!$A$212:$A$221=K$1)*(Fixtures!$C$212:$C$221=$B61)*(Fixtures!$W$212:$W$221))+SUMPRODUCT((Fixtures!$B$212:$B$221=K$1)*(Fixtures!$D$212:$D$221=$B61)*(Fixtures!$X$212:$X$221))</f>
        <v>0</v>
      </c>
      <c r="L61" s="12">
        <f ca="1">SUMPRODUCT((Fixtures!$A$212:$A$221=L$1)*(Fixtures!$C$212:$C$221=$B61)*(Fixtures!$W$212:$W$221))+SUMPRODUCT((Fixtures!$B$212:$B$221=L$1)*(Fixtures!$D$212:$D$221=$B61)*(Fixtures!$X$212:$X$221))</f>
        <v>1</v>
      </c>
      <c r="M61" s="12">
        <f ca="1">SUMPRODUCT((Fixtures!$A$212:$A$221=M$1)*(Fixtures!$C$212:$C$221=$B61)*(Fixtures!$W$212:$W$221))+SUMPRODUCT((Fixtures!$B$212:$B$221=M$1)*(Fixtures!$D$212:$D$221=$B61)*(Fixtures!$X$212:$X$221))</f>
        <v>3</v>
      </c>
      <c r="N61" s="12">
        <f ca="1">SUMPRODUCT((Fixtures!$A$212:$A$221=N$1)*(Fixtures!$C$212:$C$221=$B61)*(Fixtures!$W$212:$W$221))+SUMPRODUCT((Fixtures!$B$212:$B$221=N$1)*(Fixtures!$D$212:$D$221=$B61)*(Fixtures!$X$212:$X$221))</f>
        <v>1</v>
      </c>
      <c r="O61" s="12">
        <f ca="1">SUMPRODUCT((Fixtures!$A$212:$A$221=O$1)*(Fixtures!$C$212:$C$221=$B61)*(Fixtures!$W$212:$W$221))+SUMPRODUCT((Fixtures!$B$212:$B$221=O$1)*(Fixtures!$D$212:$D$221=$B61)*(Fixtures!$X$212:$X$221))</f>
        <v>0</v>
      </c>
      <c r="P61" s="12">
        <f ca="1">SUMPRODUCT((Fixtures!$A$212:$A$221=P$1)*(Fixtures!$C$212:$C$221=$B61)*(Fixtures!$W$212:$W$221))+SUMPRODUCT((Fixtures!$B$212:$B$221=P$1)*(Fixtures!$D$212:$D$221=$B61)*(Fixtures!$X$212:$X$221))</f>
        <v>1</v>
      </c>
      <c r="Q61" s="12">
        <f ca="1">SUMPRODUCT((Fixtures!$A$212:$A$221=Q$1)*(Fixtures!$C$212:$C$221=$B61)*(Fixtures!$W$212:$W$221))+SUMPRODUCT((Fixtures!$B$212:$B$221=Q$1)*(Fixtures!$D$212:$D$221=$B61)*(Fixtures!$X$212:$X$221))</f>
        <v>3</v>
      </c>
      <c r="R61" s="12">
        <f ca="1">SUMPRODUCT((Fixtures!$A$212:$A$221=R$1)*(Fixtures!$C$212:$C$221=$B61)*(Fixtures!$W$212:$W$221))+SUMPRODUCT((Fixtures!$B$212:$B$221=R$1)*(Fixtures!$D$212:$D$221=$B61)*(Fixtures!$X$212:$X$221))</f>
        <v>0</v>
      </c>
      <c r="S61" s="12">
        <f ca="1">SUMPRODUCT((Fixtures!$A$212:$A$221=S$1)*(Fixtures!$C$212:$C$221=$B61)*(Fixtures!$W$212:$W$221))+SUMPRODUCT((Fixtures!$B$212:$B$221=S$1)*(Fixtures!$D$212:$D$221=$B61)*(Fixtures!$X$212:$X$221))</f>
        <v>3</v>
      </c>
      <c r="T61" s="12">
        <f ca="1">SUMPRODUCT((Fixtures!$A$212:$A$221=T$1)*(Fixtures!$C$212:$C$221=$B61)*(Fixtures!$W$212:$W$221))+SUMPRODUCT((Fixtures!$B$212:$B$221=T$1)*(Fixtures!$D$212:$D$221=$B61)*(Fixtures!$X$212:$X$221))</f>
        <v>3</v>
      </c>
      <c r="U61" s="12">
        <f ca="1">SUMPRODUCT((Fixtures!$A$212:$A$221=U$1)*(Fixtures!$C$212:$C$221=$B61)*(Fixtures!$W$212:$W$221))+SUMPRODUCT((Fixtures!$B$212:$B$221=U$1)*(Fixtures!$D$212:$D$221=$B61)*(Fixtures!$X$212:$X$221))</f>
        <v>1</v>
      </c>
      <c r="V61" s="12">
        <f ca="1">SUMPRODUCT((Fixtures!$A$212:$A$221=V$1)*(Fixtures!$C$212:$C$221=$B61)*(Fixtures!$W$212:$W$221))+SUMPRODUCT((Fixtures!$B$212:$B$221=V$1)*(Fixtures!$D$212:$D$221=$B61)*(Fixtures!$X$212:$X$221))</f>
        <v>1</v>
      </c>
    </row>
    <row r="62" spans="1:25" x14ac:dyDescent="0.25">
      <c r="A62" s="7" t="s">
        <v>27</v>
      </c>
      <c r="B62" s="8">
        <v>23</v>
      </c>
      <c r="C62" s="12">
        <f ca="1">SUMPRODUCT((Fixtures!$A$222:$A$231=C$1)*(Fixtures!$C$222:$C$231=$B62)*(Fixtures!$W$222:$W$231))+SUMPRODUCT((Fixtures!$B$222:$B$231=C$1)*(Fixtures!$D$222:$D$231=$B62)*(Fixtures!$X$222:$X$231))</f>
        <v>3</v>
      </c>
      <c r="D62" s="12">
        <f ca="1">SUMPRODUCT((Fixtures!$A$222:$A$231=D$1)*(Fixtures!$C$222:$C$231=$B62)*(Fixtures!$W$222:$W$231))+SUMPRODUCT((Fixtures!$B$222:$B$231=D$1)*(Fixtures!$D$222:$D$231=$B62)*(Fixtures!$X$222:$X$231))</f>
        <v>0</v>
      </c>
      <c r="E62" s="12">
        <f ca="1">SUMPRODUCT((Fixtures!$A$222:$A$231=E$1)*(Fixtures!$C$222:$C$231=$B62)*(Fixtures!$W$222:$W$231))+SUMPRODUCT((Fixtures!$B$222:$B$231=E$1)*(Fixtures!$D$222:$D$231=$B62)*(Fixtures!$X$222:$X$231))</f>
        <v>3</v>
      </c>
      <c r="F62" s="12">
        <f ca="1">SUMPRODUCT((Fixtures!$A$222:$A$231=F$1)*(Fixtures!$C$222:$C$231=$B62)*(Fixtures!$W$222:$W$231))+SUMPRODUCT((Fixtures!$B$222:$B$231=F$1)*(Fixtures!$D$222:$D$231=$B62)*(Fixtures!$X$222:$X$231))</f>
        <v>1</v>
      </c>
      <c r="G62" s="12">
        <f ca="1">SUMPRODUCT((Fixtures!$A$222:$A$231=G$1)*(Fixtures!$C$222:$C$231=$B62)*(Fixtures!$W$222:$W$231))+SUMPRODUCT((Fixtures!$B$222:$B$231=G$1)*(Fixtures!$D$222:$D$231=$B62)*(Fixtures!$X$222:$X$231))</f>
        <v>1</v>
      </c>
      <c r="H62" s="12">
        <f ca="1">SUMPRODUCT((Fixtures!$A$222:$A$231=H$1)*(Fixtures!$C$222:$C$231=$B62)*(Fixtures!$W$222:$W$231))+SUMPRODUCT((Fixtures!$B$222:$B$231=H$1)*(Fixtures!$D$222:$D$231=$B62)*(Fixtures!$X$222:$X$231))</f>
        <v>1</v>
      </c>
      <c r="I62" s="12">
        <f ca="1">SUMPRODUCT((Fixtures!$A$222:$A$231=I$1)*(Fixtures!$C$222:$C$231=$B62)*(Fixtures!$W$222:$W$231))+SUMPRODUCT((Fixtures!$B$222:$B$231=I$1)*(Fixtures!$D$222:$D$231=$B62)*(Fixtures!$X$222:$X$231))</f>
        <v>1</v>
      </c>
      <c r="J62" s="12">
        <f ca="1">SUMPRODUCT((Fixtures!$A$222:$A$231=J$1)*(Fixtures!$C$222:$C$231=$B62)*(Fixtures!$W$222:$W$231))+SUMPRODUCT((Fixtures!$B$222:$B$231=J$1)*(Fixtures!$D$222:$D$231=$B62)*(Fixtures!$X$222:$X$231))</f>
        <v>0</v>
      </c>
      <c r="K62" s="12">
        <f ca="1">SUMPRODUCT((Fixtures!$A$222:$A$231=K$1)*(Fixtures!$C$222:$C$231=$B62)*(Fixtures!$W$222:$W$231))+SUMPRODUCT((Fixtures!$B$222:$B$231=K$1)*(Fixtures!$D$222:$D$231=$B62)*(Fixtures!$X$222:$X$231))</f>
        <v>1</v>
      </c>
      <c r="L62" s="12">
        <f ca="1">SUMPRODUCT((Fixtures!$A$222:$A$231=L$1)*(Fixtures!$C$222:$C$231=$B62)*(Fixtures!$W$222:$W$231))+SUMPRODUCT((Fixtures!$B$222:$B$231=L$1)*(Fixtures!$D$222:$D$231=$B62)*(Fixtures!$X$222:$X$231))</f>
        <v>1</v>
      </c>
      <c r="M62" s="12">
        <f ca="1">SUMPRODUCT((Fixtures!$A$222:$A$231=M$1)*(Fixtures!$C$222:$C$231=$B62)*(Fixtures!$W$222:$W$231))+SUMPRODUCT((Fixtures!$B$222:$B$231=M$1)*(Fixtures!$D$222:$D$231=$B62)*(Fixtures!$X$222:$X$231))</f>
        <v>3</v>
      </c>
      <c r="N62" s="12">
        <f ca="1">SUMPRODUCT((Fixtures!$A$222:$A$231=N$1)*(Fixtures!$C$222:$C$231=$B62)*(Fixtures!$W$222:$W$231))+SUMPRODUCT((Fixtures!$B$222:$B$231=N$1)*(Fixtures!$D$222:$D$231=$B62)*(Fixtures!$X$222:$X$231))</f>
        <v>1</v>
      </c>
      <c r="O62" s="12">
        <f ca="1">SUMPRODUCT((Fixtures!$A$222:$A$231=O$1)*(Fixtures!$C$222:$C$231=$B62)*(Fixtures!$W$222:$W$231))+SUMPRODUCT((Fixtures!$B$222:$B$231=O$1)*(Fixtures!$D$222:$D$231=$B62)*(Fixtures!$X$222:$X$231))</f>
        <v>0</v>
      </c>
      <c r="P62" s="12">
        <f ca="1">SUMPRODUCT((Fixtures!$A$222:$A$231=P$1)*(Fixtures!$C$222:$C$231=$B62)*(Fixtures!$W$222:$W$231))+SUMPRODUCT((Fixtures!$B$222:$B$231=P$1)*(Fixtures!$D$222:$D$231=$B62)*(Fixtures!$X$222:$X$231))</f>
        <v>3</v>
      </c>
      <c r="Q62" s="12">
        <f ca="1">SUMPRODUCT((Fixtures!$A$222:$A$231=Q$1)*(Fixtures!$C$222:$C$231=$B62)*(Fixtures!$W$222:$W$231))+SUMPRODUCT((Fixtures!$B$222:$B$231=Q$1)*(Fixtures!$D$222:$D$231=$B62)*(Fixtures!$X$222:$X$231))</f>
        <v>3</v>
      </c>
      <c r="R62" s="12">
        <f ca="1">SUMPRODUCT((Fixtures!$A$222:$A$231=R$1)*(Fixtures!$C$222:$C$231=$B62)*(Fixtures!$W$222:$W$231))+SUMPRODUCT((Fixtures!$B$222:$B$231=R$1)*(Fixtures!$D$222:$D$231=$B62)*(Fixtures!$X$222:$X$231))</f>
        <v>0</v>
      </c>
      <c r="S62" s="12">
        <f ca="1">SUMPRODUCT((Fixtures!$A$222:$A$231=S$1)*(Fixtures!$C$222:$C$231=$B62)*(Fixtures!$W$222:$W$231))+SUMPRODUCT((Fixtures!$B$222:$B$231=S$1)*(Fixtures!$D$222:$D$231=$B62)*(Fixtures!$X$222:$X$231))</f>
        <v>0</v>
      </c>
      <c r="T62" s="12">
        <f ca="1">SUMPRODUCT((Fixtures!$A$222:$A$231=T$1)*(Fixtures!$C$222:$C$231=$B62)*(Fixtures!$W$222:$W$231))+SUMPRODUCT((Fixtures!$B$222:$B$231=T$1)*(Fixtures!$D$222:$D$231=$B62)*(Fixtures!$X$222:$X$231))</f>
        <v>3</v>
      </c>
      <c r="U62" s="12">
        <f ca="1">SUMPRODUCT((Fixtures!$A$222:$A$231=U$1)*(Fixtures!$C$222:$C$231=$B62)*(Fixtures!$W$222:$W$231))+SUMPRODUCT((Fixtures!$B$222:$B$231=U$1)*(Fixtures!$D$222:$D$231=$B62)*(Fixtures!$X$222:$X$231))</f>
        <v>0</v>
      </c>
      <c r="V62" s="12">
        <f ca="1">SUMPRODUCT((Fixtures!$A$222:$A$231=V$1)*(Fixtures!$C$222:$C$231=$B62)*(Fixtures!$W$222:$W$231))+SUMPRODUCT((Fixtures!$B$222:$B$231=V$1)*(Fixtures!$D$222:$D$231=$B62)*(Fixtures!$X$222:$X$231))</f>
        <v>1</v>
      </c>
    </row>
    <row r="63" spans="1:25" x14ac:dyDescent="0.25">
      <c r="A63" s="7" t="s">
        <v>27</v>
      </c>
      <c r="B63" s="8">
        <v>24</v>
      </c>
      <c r="C63" s="12">
        <f ca="1">SUMPRODUCT((Fixtures!$A$232:$A$241=C$1)*(Fixtures!$C$232:$C$241=$B63)*(Fixtures!$W$232:$W$241))+SUMPRODUCT((Fixtures!$B$232:$B$241=C$1)*(Fixtures!$D$232:$D$241=$B63)*(Fixtures!$X$232:$X$241))</f>
        <v>1</v>
      </c>
      <c r="D63" s="12">
        <f ca="1">SUMPRODUCT((Fixtures!$A$232:$A$241=D$1)*(Fixtures!$C$232:$C$241=$B63)*(Fixtures!$W$232:$W$241))+SUMPRODUCT((Fixtures!$B$232:$B$241=D$1)*(Fixtures!$D$232:$D$241=$B63)*(Fixtures!$X$232:$X$241))</f>
        <v>3</v>
      </c>
      <c r="E63" s="12">
        <f ca="1">SUMPRODUCT((Fixtures!$A$232:$A$241=E$1)*(Fixtures!$C$232:$C$241=$B63)*(Fixtures!$W$232:$W$241))+SUMPRODUCT((Fixtures!$B$232:$B$241=E$1)*(Fixtures!$D$232:$D$241=$B63)*(Fixtures!$X$232:$X$241))</f>
        <v>3</v>
      </c>
      <c r="F63" s="12">
        <f ca="1">SUMPRODUCT((Fixtures!$A$232:$A$241=F$1)*(Fixtures!$C$232:$C$241=$B63)*(Fixtures!$W$232:$W$241))+SUMPRODUCT((Fixtures!$B$232:$B$241=F$1)*(Fixtures!$D$232:$D$241=$B63)*(Fixtures!$X$232:$X$241))</f>
        <v>0</v>
      </c>
      <c r="G63" s="12">
        <f ca="1">SUMPRODUCT((Fixtures!$A$232:$A$241=G$1)*(Fixtures!$C$232:$C$241=$B63)*(Fixtures!$W$232:$W$241))+SUMPRODUCT((Fixtures!$B$232:$B$241=G$1)*(Fixtures!$D$232:$D$241=$B63)*(Fixtures!$X$232:$X$241))</f>
        <v>3</v>
      </c>
      <c r="H63" s="12">
        <f ca="1">SUMPRODUCT((Fixtures!$A$232:$A$241=H$1)*(Fixtures!$C$232:$C$241=$B63)*(Fixtures!$W$232:$W$241))+SUMPRODUCT((Fixtures!$B$232:$B$241=H$1)*(Fixtures!$D$232:$D$241=$B63)*(Fixtures!$X$232:$X$241))</f>
        <v>1</v>
      </c>
      <c r="I63" s="12">
        <f ca="1">SUMPRODUCT((Fixtures!$A$232:$A$241=I$1)*(Fixtures!$C$232:$C$241=$B63)*(Fixtures!$W$232:$W$241))+SUMPRODUCT((Fixtures!$B$232:$B$241=I$1)*(Fixtures!$D$232:$D$241=$B63)*(Fixtures!$X$232:$X$241))</f>
        <v>1</v>
      </c>
      <c r="J63" s="12">
        <f ca="1">SUMPRODUCT((Fixtures!$A$232:$A$241=J$1)*(Fixtures!$C$232:$C$241=$B63)*(Fixtures!$W$232:$W$241))+SUMPRODUCT((Fixtures!$B$232:$B$241=J$1)*(Fixtures!$D$232:$D$241=$B63)*(Fixtures!$X$232:$X$241))</f>
        <v>0</v>
      </c>
      <c r="K63" s="12">
        <f ca="1">SUMPRODUCT((Fixtures!$A$232:$A$241=K$1)*(Fixtures!$C$232:$C$241=$B63)*(Fixtures!$W$232:$W$241))+SUMPRODUCT((Fixtures!$B$232:$B$241=K$1)*(Fixtures!$D$232:$D$241=$B63)*(Fixtures!$X$232:$X$241))</f>
        <v>1</v>
      </c>
      <c r="L63" s="12">
        <f ca="1">SUMPRODUCT((Fixtures!$A$232:$A$241=L$1)*(Fixtures!$C$232:$C$241=$B63)*(Fixtures!$W$232:$W$241))+SUMPRODUCT((Fixtures!$B$232:$B$241=L$1)*(Fixtures!$D$232:$D$241=$B63)*(Fixtures!$X$232:$X$241))</f>
        <v>1</v>
      </c>
      <c r="M63" s="12">
        <f ca="1">SUMPRODUCT((Fixtures!$A$232:$A$241=M$1)*(Fixtures!$C$232:$C$241=$B63)*(Fixtures!$W$232:$W$241))+SUMPRODUCT((Fixtures!$B$232:$B$241=M$1)*(Fixtures!$D$232:$D$241=$B63)*(Fixtures!$X$232:$X$241))</f>
        <v>0</v>
      </c>
      <c r="N63" s="12">
        <f ca="1">SUMPRODUCT((Fixtures!$A$232:$A$241=N$1)*(Fixtures!$C$232:$C$241=$B63)*(Fixtures!$W$232:$W$241))+SUMPRODUCT((Fixtures!$B$232:$B$241=N$1)*(Fixtures!$D$232:$D$241=$B63)*(Fixtures!$X$232:$X$241))</f>
        <v>3</v>
      </c>
      <c r="O63" s="12">
        <f ca="1">SUMPRODUCT((Fixtures!$A$232:$A$241=O$1)*(Fixtures!$C$232:$C$241=$B63)*(Fixtures!$W$232:$W$241))+SUMPRODUCT((Fixtures!$B$232:$B$241=O$1)*(Fixtures!$D$232:$D$241=$B63)*(Fixtures!$X$232:$X$241))</f>
        <v>3</v>
      </c>
      <c r="P63" s="12">
        <f ca="1">SUMPRODUCT((Fixtures!$A$232:$A$241=P$1)*(Fixtures!$C$232:$C$241=$B63)*(Fixtures!$W$232:$W$241))+SUMPRODUCT((Fixtures!$B$232:$B$241=P$1)*(Fixtures!$D$232:$D$241=$B63)*(Fixtures!$X$232:$X$241))</f>
        <v>0</v>
      </c>
      <c r="Q63" s="12">
        <f ca="1">SUMPRODUCT((Fixtures!$A$232:$A$241=Q$1)*(Fixtures!$C$232:$C$241=$B63)*(Fixtures!$W$232:$W$241))+SUMPRODUCT((Fixtures!$B$232:$B$241=Q$1)*(Fixtures!$D$232:$D$241=$B63)*(Fixtures!$X$232:$X$241))</f>
        <v>0</v>
      </c>
      <c r="R63" s="12">
        <f ca="1">SUMPRODUCT((Fixtures!$A$232:$A$241=R$1)*(Fixtures!$C$232:$C$241=$B63)*(Fixtures!$W$232:$W$241))+SUMPRODUCT((Fixtures!$B$232:$B$241=R$1)*(Fixtures!$D$232:$D$241=$B63)*(Fixtures!$X$232:$X$241))</f>
        <v>0</v>
      </c>
      <c r="S63" s="12">
        <f ca="1">SUMPRODUCT((Fixtures!$A$232:$A$241=S$1)*(Fixtures!$C$232:$C$241=$B63)*(Fixtures!$W$232:$W$241))+SUMPRODUCT((Fixtures!$B$232:$B$241=S$1)*(Fixtures!$D$232:$D$241=$B63)*(Fixtures!$X$232:$X$241))</f>
        <v>3</v>
      </c>
      <c r="T63" s="12">
        <f ca="1">SUMPRODUCT((Fixtures!$A$232:$A$241=T$1)*(Fixtures!$C$232:$C$241=$B63)*(Fixtures!$W$232:$W$241))+SUMPRODUCT((Fixtures!$B$232:$B$241=T$1)*(Fixtures!$D$232:$D$241=$B63)*(Fixtures!$X$232:$X$241))</f>
        <v>1</v>
      </c>
      <c r="U63" s="12">
        <f ca="1">SUMPRODUCT((Fixtures!$A$232:$A$241=U$1)*(Fixtures!$C$232:$C$241=$B63)*(Fixtures!$W$232:$W$241))+SUMPRODUCT((Fixtures!$B$232:$B$241=U$1)*(Fixtures!$D$232:$D$241=$B63)*(Fixtures!$X$232:$X$241))</f>
        <v>0</v>
      </c>
      <c r="V63" s="12">
        <f ca="1">SUMPRODUCT((Fixtures!$A$232:$A$241=V$1)*(Fixtures!$C$232:$C$241=$B63)*(Fixtures!$W$232:$W$241))+SUMPRODUCT((Fixtures!$B$232:$B$241=V$1)*(Fixtures!$D$232:$D$241=$B63)*(Fixtures!$X$232:$X$241))</f>
        <v>3</v>
      </c>
    </row>
    <row r="64" spans="1:25" x14ac:dyDescent="0.25">
      <c r="A64" s="7" t="s">
        <v>27</v>
      </c>
      <c r="B64" s="8">
        <v>25</v>
      </c>
      <c r="C64" s="12">
        <f ca="1">SUMPRODUCT((Fixtures!$A$242:$A$251=C$1)*(Fixtures!$C$242:$C$251=$B64)*(Fixtures!$W$242:$W$251))+SUMPRODUCT((Fixtures!$B$242:$B$251=C$1)*(Fixtures!$D$242:$D$251=$B64)*(Fixtures!$X$242:$X$251))</f>
        <v>3</v>
      </c>
      <c r="D64" s="12">
        <f ca="1">SUMPRODUCT((Fixtures!$A$242:$A$251=D$1)*(Fixtures!$C$242:$C$251=$B64)*(Fixtures!$W$242:$W$251))+SUMPRODUCT((Fixtures!$B$242:$B$251=D$1)*(Fixtures!$D$242:$D$251=$B64)*(Fixtures!$X$242:$X$251))</f>
        <v>0</v>
      </c>
      <c r="E64" s="12">
        <f ca="1">SUMPRODUCT((Fixtures!$A$242:$A$251=E$1)*(Fixtures!$C$242:$C$251=$B64)*(Fixtures!$W$242:$W$251))+SUMPRODUCT((Fixtures!$B$242:$B$251=E$1)*(Fixtures!$D$242:$D$251=$B64)*(Fixtures!$X$242:$X$251))</f>
        <v>0</v>
      </c>
      <c r="F64" s="12">
        <f ca="1">SUMPRODUCT((Fixtures!$A$242:$A$251=F$1)*(Fixtures!$C$242:$C$251=$B64)*(Fixtures!$W$242:$W$251))+SUMPRODUCT((Fixtures!$B$242:$B$251=F$1)*(Fixtures!$D$242:$D$251=$B64)*(Fixtures!$X$242:$X$251))</f>
        <v>1</v>
      </c>
      <c r="G64" s="12">
        <f ca="1">SUMPRODUCT((Fixtures!$A$242:$A$251=G$1)*(Fixtures!$C$242:$C$251=$B64)*(Fixtures!$W$242:$W$251))+SUMPRODUCT((Fixtures!$B$242:$B$251=G$1)*(Fixtures!$D$242:$D$251=$B64)*(Fixtures!$X$242:$X$251))</f>
        <v>3</v>
      </c>
      <c r="H64" s="12">
        <f ca="1">SUMPRODUCT((Fixtures!$A$242:$A$251=H$1)*(Fixtures!$C$242:$C$251=$B64)*(Fixtures!$W$242:$W$251))+SUMPRODUCT((Fixtures!$B$242:$B$251=H$1)*(Fixtures!$D$242:$D$251=$B64)*(Fixtures!$X$242:$X$251))</f>
        <v>1</v>
      </c>
      <c r="I64" s="12">
        <f ca="1">SUMPRODUCT((Fixtures!$A$242:$A$251=I$1)*(Fixtures!$C$242:$C$251=$B64)*(Fixtures!$W$242:$W$251))+SUMPRODUCT((Fixtures!$B$242:$B$251=I$1)*(Fixtures!$D$242:$D$251=$B64)*(Fixtures!$X$242:$X$251))</f>
        <v>3</v>
      </c>
      <c r="J64" s="12">
        <f ca="1">SUMPRODUCT((Fixtures!$A$242:$A$251=J$1)*(Fixtures!$C$242:$C$251=$B64)*(Fixtures!$W$242:$W$251))+SUMPRODUCT((Fixtures!$B$242:$B$251=J$1)*(Fixtures!$D$242:$D$251=$B64)*(Fixtures!$X$242:$X$251))</f>
        <v>0</v>
      </c>
      <c r="K64" s="12">
        <f ca="1">SUMPRODUCT((Fixtures!$A$242:$A$251=K$1)*(Fixtures!$C$242:$C$251=$B64)*(Fixtures!$W$242:$W$251))+SUMPRODUCT((Fixtures!$B$242:$B$251=K$1)*(Fixtures!$D$242:$D$251=$B64)*(Fixtures!$X$242:$X$251))</f>
        <v>0</v>
      </c>
      <c r="L64" s="12">
        <f ca="1">SUMPRODUCT((Fixtures!$A$242:$A$251=L$1)*(Fixtures!$C$242:$C$251=$B64)*(Fixtures!$W$242:$W$251))+SUMPRODUCT((Fixtures!$B$242:$B$251=L$1)*(Fixtures!$D$242:$D$251=$B64)*(Fixtures!$X$242:$X$251))</f>
        <v>0</v>
      </c>
      <c r="M64" s="12">
        <f ca="1">SUMPRODUCT((Fixtures!$A$242:$A$251=M$1)*(Fixtures!$C$242:$C$251=$B64)*(Fixtures!$W$242:$W$251))+SUMPRODUCT((Fixtures!$B$242:$B$251=M$1)*(Fixtures!$D$242:$D$251=$B64)*(Fixtures!$X$242:$X$251))</f>
        <v>3</v>
      </c>
      <c r="N64" s="12">
        <f ca="1">SUMPRODUCT((Fixtures!$A$242:$A$251=N$1)*(Fixtures!$C$242:$C$251=$B64)*(Fixtures!$W$242:$W$251))+SUMPRODUCT((Fixtures!$B$242:$B$251=N$1)*(Fixtures!$D$242:$D$251=$B64)*(Fixtures!$X$242:$X$251))</f>
        <v>0</v>
      </c>
      <c r="O64" s="12">
        <f ca="1">SUMPRODUCT((Fixtures!$A$242:$A$251=O$1)*(Fixtures!$C$242:$C$251=$B64)*(Fixtures!$W$242:$W$251))+SUMPRODUCT((Fixtures!$B$242:$B$251=O$1)*(Fixtures!$D$242:$D$251=$B64)*(Fixtures!$X$242:$X$251))</f>
        <v>0</v>
      </c>
      <c r="P64" s="12">
        <f ca="1">SUMPRODUCT((Fixtures!$A$242:$A$251=P$1)*(Fixtures!$C$242:$C$251=$B64)*(Fixtures!$W$242:$W$251))+SUMPRODUCT((Fixtures!$B$242:$B$251=P$1)*(Fixtures!$D$242:$D$251=$B64)*(Fixtures!$X$242:$X$251))</f>
        <v>3</v>
      </c>
      <c r="Q64" s="12">
        <f ca="1">SUMPRODUCT((Fixtures!$A$242:$A$251=Q$1)*(Fixtures!$C$242:$C$251=$B64)*(Fixtures!$W$242:$W$251))+SUMPRODUCT((Fixtures!$B$242:$B$251=Q$1)*(Fixtures!$D$242:$D$251=$B64)*(Fixtures!$X$242:$X$251))</f>
        <v>3</v>
      </c>
      <c r="R64" s="12">
        <f ca="1">SUMPRODUCT((Fixtures!$A$242:$A$251=R$1)*(Fixtures!$C$242:$C$251=$B64)*(Fixtures!$W$242:$W$251))+SUMPRODUCT((Fixtures!$B$242:$B$251=R$1)*(Fixtures!$D$242:$D$251=$B64)*(Fixtures!$X$242:$X$251))</f>
        <v>3</v>
      </c>
      <c r="S64" s="12">
        <f ca="1">SUMPRODUCT((Fixtures!$A$242:$A$251=S$1)*(Fixtures!$C$242:$C$251=$B64)*(Fixtures!$W$242:$W$251))+SUMPRODUCT((Fixtures!$B$242:$B$251=S$1)*(Fixtures!$D$242:$D$251=$B64)*(Fixtures!$X$242:$X$251))</f>
        <v>1</v>
      </c>
      <c r="T64" s="12">
        <f ca="1">SUMPRODUCT((Fixtures!$A$242:$A$251=T$1)*(Fixtures!$C$242:$C$251=$B64)*(Fixtures!$W$242:$W$251))+SUMPRODUCT((Fixtures!$B$242:$B$251=T$1)*(Fixtures!$D$242:$D$251=$B64)*(Fixtures!$X$242:$X$251))</f>
        <v>3</v>
      </c>
      <c r="U64" s="12">
        <f ca="1">SUMPRODUCT((Fixtures!$A$242:$A$251=U$1)*(Fixtures!$C$242:$C$251=$B64)*(Fixtures!$W$242:$W$251))+SUMPRODUCT((Fixtures!$B$242:$B$251=U$1)*(Fixtures!$D$242:$D$251=$B64)*(Fixtures!$X$242:$X$251))</f>
        <v>1</v>
      </c>
      <c r="V64" s="12">
        <f ca="1">SUMPRODUCT((Fixtures!$A$242:$A$251=V$1)*(Fixtures!$C$242:$C$251=$B64)*(Fixtures!$W$242:$W$251))+SUMPRODUCT((Fixtures!$B$242:$B$251=V$1)*(Fixtures!$D$242:$D$251=$B64)*(Fixtures!$X$242:$X$251))</f>
        <v>0</v>
      </c>
    </row>
    <row r="65" spans="1:22" x14ac:dyDescent="0.25">
      <c r="A65" s="7" t="s">
        <v>27</v>
      </c>
      <c r="B65" s="8">
        <v>26</v>
      </c>
      <c r="C65" s="12">
        <f ca="1">SUMPRODUCT((Fixtures!$A$252:$A$261=C$1)*(Fixtures!$C$252:$C$261=$B65)*(Fixtures!$W$252:$W$261))+SUMPRODUCT((Fixtures!$B$252:$B$261=C$1)*(Fixtures!$D$252:$D$261=$B65)*(Fixtures!$X$252:$X$261))</f>
        <v>0</v>
      </c>
      <c r="D65" s="12">
        <f ca="1">SUMPRODUCT((Fixtures!$A$252:$A$261=D$1)*(Fixtures!$C$252:$C$261=$B65)*(Fixtures!$W$252:$W$261))+SUMPRODUCT((Fixtures!$B$252:$B$261=D$1)*(Fixtures!$D$252:$D$261=$B65)*(Fixtures!$X$252:$X$261))</f>
        <v>1</v>
      </c>
      <c r="E65" s="12">
        <f ca="1">SUMPRODUCT((Fixtures!$A$252:$A$261=E$1)*(Fixtures!$C$252:$C$261=$B65)*(Fixtures!$W$252:$W$261))+SUMPRODUCT((Fixtures!$B$252:$B$261=E$1)*(Fixtures!$D$252:$D$261=$B65)*(Fixtures!$X$252:$X$261))</f>
        <v>0</v>
      </c>
      <c r="F65" s="12">
        <f ca="1">SUMPRODUCT((Fixtures!$A$252:$A$261=F$1)*(Fixtures!$C$252:$C$261=$B65)*(Fixtures!$W$252:$W$261))+SUMPRODUCT((Fixtures!$B$252:$B$261=F$1)*(Fixtures!$D$252:$D$261=$B65)*(Fixtures!$X$252:$X$261))</f>
        <v>3</v>
      </c>
      <c r="G65" s="12">
        <f ca="1">SUMPRODUCT((Fixtures!$A$252:$A$261=G$1)*(Fixtures!$C$252:$C$261=$B65)*(Fixtures!$W$252:$W$261))+SUMPRODUCT((Fixtures!$B$252:$B$261=G$1)*(Fixtures!$D$252:$D$261=$B65)*(Fixtures!$X$252:$X$261))</f>
        <v>3</v>
      </c>
      <c r="H65" s="12">
        <f ca="1">SUMPRODUCT((Fixtures!$A$252:$A$261=H$1)*(Fixtures!$C$252:$C$261=$B65)*(Fixtures!$W$252:$W$261))+SUMPRODUCT((Fixtures!$B$252:$B$261=H$1)*(Fixtures!$D$252:$D$261=$B65)*(Fixtures!$X$252:$X$261))</f>
        <v>3</v>
      </c>
      <c r="I65" s="12">
        <f ca="1">SUMPRODUCT((Fixtures!$A$252:$A$261=I$1)*(Fixtures!$C$252:$C$261=$B65)*(Fixtures!$W$252:$W$261))+SUMPRODUCT((Fixtures!$B$252:$B$261=I$1)*(Fixtures!$D$252:$D$261=$B65)*(Fixtures!$X$252:$X$261))</f>
        <v>3</v>
      </c>
      <c r="J65" s="12">
        <f ca="1">SUMPRODUCT((Fixtures!$A$252:$A$261=J$1)*(Fixtures!$C$252:$C$261=$B65)*(Fixtures!$W$252:$W$261))+SUMPRODUCT((Fixtures!$B$252:$B$261=J$1)*(Fixtures!$D$252:$D$261=$B65)*(Fixtures!$X$252:$X$261))</f>
        <v>0</v>
      </c>
      <c r="K65" s="12">
        <f ca="1">SUMPRODUCT((Fixtures!$A$252:$A$261=K$1)*(Fixtures!$C$252:$C$261=$B65)*(Fixtures!$W$252:$W$261))+SUMPRODUCT((Fixtures!$B$252:$B$261=K$1)*(Fixtures!$D$252:$D$261=$B65)*(Fixtures!$X$252:$X$261))</f>
        <v>3</v>
      </c>
      <c r="L65" s="12">
        <f ca="1">SUMPRODUCT((Fixtures!$A$252:$A$261=L$1)*(Fixtures!$C$252:$C$261=$B65)*(Fixtures!$W$252:$W$261))+SUMPRODUCT((Fixtures!$B$252:$B$261=L$1)*(Fixtures!$D$252:$D$261=$B65)*(Fixtures!$X$252:$X$261))</f>
        <v>3</v>
      </c>
      <c r="M65" s="12">
        <f ca="1">SUMPRODUCT((Fixtures!$A$252:$A$261=M$1)*(Fixtures!$C$252:$C$261=$B65)*(Fixtures!$W$252:$W$261))+SUMPRODUCT((Fixtures!$B$252:$B$261=M$1)*(Fixtures!$D$252:$D$261=$B65)*(Fixtures!$X$252:$X$261))</f>
        <v>3</v>
      </c>
      <c r="N65" s="12">
        <f ca="1">SUMPRODUCT((Fixtures!$A$252:$A$261=N$1)*(Fixtures!$C$252:$C$261=$B65)*(Fixtures!$W$252:$W$261))+SUMPRODUCT((Fixtures!$B$252:$B$261=N$1)*(Fixtures!$D$252:$D$261=$B65)*(Fixtures!$X$252:$X$261))</f>
        <v>0</v>
      </c>
      <c r="O65" s="12">
        <f ca="1">SUMPRODUCT((Fixtures!$A$252:$A$261=O$1)*(Fixtures!$C$252:$C$261=$B65)*(Fixtures!$W$252:$W$261))+SUMPRODUCT((Fixtures!$B$252:$B$261=O$1)*(Fixtures!$D$252:$D$261=$B65)*(Fixtures!$X$252:$X$261))</f>
        <v>0</v>
      </c>
      <c r="P65" s="12">
        <f ca="1">SUMPRODUCT((Fixtures!$A$252:$A$261=P$1)*(Fixtures!$C$252:$C$261=$B65)*(Fixtures!$W$252:$W$261))+SUMPRODUCT((Fixtures!$B$252:$B$261=P$1)*(Fixtures!$D$252:$D$261=$B65)*(Fixtures!$X$252:$X$261))</f>
        <v>0</v>
      </c>
      <c r="Q65" s="12">
        <f ca="1">SUMPRODUCT((Fixtures!$A$252:$A$261=Q$1)*(Fixtures!$C$252:$C$261=$B65)*(Fixtures!$W$252:$W$261))+SUMPRODUCT((Fixtures!$B$252:$B$261=Q$1)*(Fixtures!$D$252:$D$261=$B65)*(Fixtures!$X$252:$X$261))</f>
        <v>1</v>
      </c>
      <c r="R65" s="12">
        <f ca="1">SUMPRODUCT((Fixtures!$A$252:$A$261=R$1)*(Fixtures!$C$252:$C$261=$B65)*(Fixtures!$W$252:$W$261))+SUMPRODUCT((Fixtures!$B$252:$B$261=R$1)*(Fixtures!$D$252:$D$261=$B65)*(Fixtures!$X$252:$X$261))</f>
        <v>3</v>
      </c>
      <c r="S65" s="12">
        <f ca="1">SUMPRODUCT((Fixtures!$A$252:$A$261=S$1)*(Fixtures!$C$252:$C$261=$B65)*(Fixtures!$W$252:$W$261))+SUMPRODUCT((Fixtures!$B$252:$B$261=S$1)*(Fixtures!$D$252:$D$261=$B65)*(Fixtures!$X$252:$X$261))</f>
        <v>0</v>
      </c>
      <c r="T65" s="12">
        <f ca="1">SUMPRODUCT((Fixtures!$A$252:$A$261=T$1)*(Fixtures!$C$252:$C$261=$B65)*(Fixtures!$W$252:$W$261))+SUMPRODUCT((Fixtures!$B$252:$B$261=T$1)*(Fixtures!$D$252:$D$261=$B65)*(Fixtures!$X$252:$X$261))</f>
        <v>3</v>
      </c>
      <c r="U65" s="12">
        <f ca="1">SUMPRODUCT((Fixtures!$A$252:$A$261=U$1)*(Fixtures!$C$252:$C$261=$B65)*(Fixtures!$W$252:$W$261))+SUMPRODUCT((Fixtures!$B$252:$B$261=U$1)*(Fixtures!$D$252:$D$261=$B65)*(Fixtures!$X$252:$X$261))</f>
        <v>0</v>
      </c>
      <c r="V65" s="12">
        <f ca="1">SUMPRODUCT((Fixtures!$A$252:$A$261=V$1)*(Fixtures!$C$252:$C$261=$B65)*(Fixtures!$W$252:$W$261))+SUMPRODUCT((Fixtures!$B$252:$B$261=V$1)*(Fixtures!$D$252:$D$261=$B65)*(Fixtures!$X$252:$X$261))</f>
        <v>0</v>
      </c>
    </row>
    <row r="66" spans="1:22" x14ac:dyDescent="0.25">
      <c r="A66" s="7" t="s">
        <v>27</v>
      </c>
      <c r="B66" s="8">
        <v>27</v>
      </c>
      <c r="C66" s="12">
        <f ca="1">SUMPRODUCT((Fixtures!$A$262:$A$271=C$1)*(Fixtures!$C$262:$C$271=$B66)*(Fixtures!$W$262:$W$271))+SUMPRODUCT((Fixtures!$B$262:$B$271=C$1)*(Fixtures!$D$262:$D$271=$B66)*(Fixtures!$X$262:$X$271))</f>
        <v>3</v>
      </c>
      <c r="D66" s="12">
        <f ca="1">SUMPRODUCT((Fixtures!$A$262:$A$271=D$1)*(Fixtures!$C$262:$C$271=$B66)*(Fixtures!$W$262:$W$271))+SUMPRODUCT((Fixtures!$B$262:$B$271=D$1)*(Fixtures!$D$262:$D$271=$B66)*(Fixtures!$X$262:$X$271))</f>
        <v>1</v>
      </c>
      <c r="E66" s="12">
        <f ca="1">SUMPRODUCT((Fixtures!$A$262:$A$271=E$1)*(Fixtures!$C$262:$C$271=$B66)*(Fixtures!$W$262:$W$271))+SUMPRODUCT((Fixtures!$B$262:$B$271=E$1)*(Fixtures!$D$262:$D$271=$B66)*(Fixtures!$X$262:$X$271))</f>
        <v>3</v>
      </c>
      <c r="F66" s="12">
        <f ca="1">SUMPRODUCT((Fixtures!$A$262:$A$271=F$1)*(Fixtures!$C$262:$C$271=$B66)*(Fixtures!$W$262:$W$271))+SUMPRODUCT((Fixtures!$B$262:$B$271=F$1)*(Fixtures!$D$262:$D$271=$B66)*(Fixtures!$X$262:$X$271))</f>
        <v>3</v>
      </c>
      <c r="G66" s="12">
        <f ca="1">SUMPRODUCT((Fixtures!$A$262:$A$271=G$1)*(Fixtures!$C$262:$C$271=$B66)*(Fixtures!$W$262:$W$271))+SUMPRODUCT((Fixtures!$B$262:$B$271=G$1)*(Fixtures!$D$262:$D$271=$B66)*(Fixtures!$X$262:$X$271))</f>
        <v>3</v>
      </c>
      <c r="H66" s="12">
        <f ca="1">SUMPRODUCT((Fixtures!$A$262:$A$271=H$1)*(Fixtures!$C$262:$C$271=$B66)*(Fixtures!$W$262:$W$271))+SUMPRODUCT((Fixtures!$B$262:$B$271=H$1)*(Fixtures!$D$262:$D$271=$B66)*(Fixtures!$X$262:$X$271))</f>
        <v>0</v>
      </c>
      <c r="I66" s="12">
        <f ca="1">SUMPRODUCT((Fixtures!$A$262:$A$271=I$1)*(Fixtures!$C$262:$C$271=$B66)*(Fixtures!$W$262:$W$271))+SUMPRODUCT((Fixtures!$B$262:$B$271=I$1)*(Fixtures!$D$262:$D$271=$B66)*(Fixtures!$X$262:$X$271))</f>
        <v>0</v>
      </c>
      <c r="J66" s="12">
        <f ca="1">SUMPRODUCT((Fixtures!$A$262:$A$271=J$1)*(Fixtures!$C$262:$C$271=$B66)*(Fixtures!$W$262:$W$271))+SUMPRODUCT((Fixtures!$B$262:$B$271=J$1)*(Fixtures!$D$262:$D$271=$B66)*(Fixtures!$X$262:$X$271))</f>
        <v>0</v>
      </c>
      <c r="K66" s="12">
        <f ca="1">SUMPRODUCT((Fixtures!$A$262:$A$271=K$1)*(Fixtures!$C$262:$C$271=$B66)*(Fixtures!$W$262:$W$271))+SUMPRODUCT((Fixtures!$B$262:$B$271=K$1)*(Fixtures!$D$262:$D$271=$B66)*(Fixtures!$X$262:$X$271))</f>
        <v>1</v>
      </c>
      <c r="L66" s="12">
        <f ca="1">SUMPRODUCT((Fixtures!$A$262:$A$271=L$1)*(Fixtures!$C$262:$C$271=$B66)*(Fixtures!$W$262:$W$271))+SUMPRODUCT((Fixtures!$B$262:$B$271=L$1)*(Fixtures!$D$262:$D$271=$B66)*(Fixtures!$X$262:$X$271))</f>
        <v>1</v>
      </c>
      <c r="M66" s="12">
        <f ca="1">SUMPRODUCT((Fixtures!$A$262:$A$271=M$1)*(Fixtures!$C$262:$C$271=$B66)*(Fixtures!$W$262:$W$271))+SUMPRODUCT((Fixtures!$B$262:$B$271=M$1)*(Fixtures!$D$262:$D$271=$B66)*(Fixtures!$X$262:$X$271))</f>
        <v>3</v>
      </c>
      <c r="N66" s="12">
        <f ca="1">SUMPRODUCT((Fixtures!$A$262:$A$271=N$1)*(Fixtures!$C$262:$C$271=$B66)*(Fixtures!$W$262:$W$271))+SUMPRODUCT((Fixtures!$B$262:$B$271=N$1)*(Fixtures!$D$262:$D$271=$B66)*(Fixtures!$X$262:$X$271))</f>
        <v>1</v>
      </c>
      <c r="O66" s="12">
        <f ca="1">SUMPRODUCT((Fixtures!$A$262:$A$271=O$1)*(Fixtures!$C$262:$C$271=$B66)*(Fixtures!$W$262:$W$271))+SUMPRODUCT((Fixtures!$B$262:$B$271=O$1)*(Fixtures!$D$262:$D$271=$B66)*(Fixtures!$X$262:$X$271))</f>
        <v>0</v>
      </c>
      <c r="P66" s="12">
        <f ca="1">SUMPRODUCT((Fixtures!$A$262:$A$271=P$1)*(Fixtures!$C$262:$C$271=$B66)*(Fixtures!$W$262:$W$271))+SUMPRODUCT((Fixtures!$B$262:$B$271=P$1)*(Fixtures!$D$262:$D$271=$B66)*(Fixtures!$X$262:$X$271))</f>
        <v>3</v>
      </c>
      <c r="Q66" s="12">
        <f ca="1">SUMPRODUCT((Fixtures!$A$262:$A$271=Q$1)*(Fixtures!$C$262:$C$271=$B66)*(Fixtures!$W$262:$W$271))+SUMPRODUCT((Fixtures!$B$262:$B$271=Q$1)*(Fixtures!$D$262:$D$271=$B66)*(Fixtures!$X$262:$X$271))</f>
        <v>3</v>
      </c>
      <c r="R66" s="12">
        <f ca="1">SUMPRODUCT((Fixtures!$A$262:$A$271=R$1)*(Fixtures!$C$262:$C$271=$B66)*(Fixtures!$W$262:$W$271))+SUMPRODUCT((Fixtures!$B$262:$B$271=R$1)*(Fixtures!$D$262:$D$271=$B66)*(Fixtures!$X$262:$X$271))</f>
        <v>0</v>
      </c>
      <c r="S66" s="12">
        <f ca="1">SUMPRODUCT((Fixtures!$A$262:$A$271=S$1)*(Fixtures!$C$262:$C$271=$B66)*(Fixtures!$W$262:$W$271))+SUMPRODUCT((Fixtures!$B$262:$B$271=S$1)*(Fixtures!$D$262:$D$271=$B66)*(Fixtures!$X$262:$X$271))</f>
        <v>0</v>
      </c>
      <c r="T66" s="12">
        <f ca="1">SUMPRODUCT((Fixtures!$A$262:$A$271=T$1)*(Fixtures!$C$262:$C$271=$B66)*(Fixtures!$W$262:$W$271))+SUMPRODUCT((Fixtures!$B$262:$B$271=T$1)*(Fixtures!$D$262:$D$271=$B66)*(Fixtures!$X$262:$X$271))</f>
        <v>3</v>
      </c>
      <c r="U66" s="12">
        <f ca="1">SUMPRODUCT((Fixtures!$A$262:$A$271=U$1)*(Fixtures!$C$262:$C$271=$B66)*(Fixtures!$W$262:$W$271))+SUMPRODUCT((Fixtures!$B$262:$B$271=U$1)*(Fixtures!$D$262:$D$271=$B66)*(Fixtures!$X$262:$X$271))</f>
        <v>0</v>
      </c>
      <c r="V66" s="12">
        <f ca="1">SUMPRODUCT((Fixtures!$A$262:$A$271=V$1)*(Fixtures!$C$262:$C$271=$B66)*(Fixtures!$W$262:$W$271))+SUMPRODUCT((Fixtures!$B$262:$B$271=V$1)*(Fixtures!$D$262:$D$271=$B66)*(Fixtures!$X$262:$X$271))</f>
        <v>0</v>
      </c>
    </row>
    <row r="67" spans="1:22" x14ac:dyDescent="0.25">
      <c r="A67" s="7" t="s">
        <v>27</v>
      </c>
      <c r="B67" s="8">
        <v>28</v>
      </c>
      <c r="C67" s="12">
        <f ca="1">SUMPRODUCT((Fixtures!$A$272:$A$281=C$1)*(Fixtures!$C$272:$C$281=$B67)*(Fixtures!$W$272:$W$281))+SUMPRODUCT((Fixtures!$B$272:$B$281=C$1)*(Fixtures!$D$272:$D$281=$B67)*(Fixtures!$X$272:$X$281))</f>
        <v>1</v>
      </c>
      <c r="D67" s="12">
        <f ca="1">SUMPRODUCT((Fixtures!$A$272:$A$281=D$1)*(Fixtures!$C$272:$C$281=$B67)*(Fixtures!$W$272:$W$281))+SUMPRODUCT((Fixtures!$B$272:$B$281=D$1)*(Fixtures!$D$272:$D$281=$B67)*(Fixtures!$X$272:$X$281))</f>
        <v>1</v>
      </c>
      <c r="E67" s="12">
        <f ca="1">SUMPRODUCT((Fixtures!$A$272:$A$281=E$1)*(Fixtures!$C$272:$C$281=$B67)*(Fixtures!$W$272:$W$281))+SUMPRODUCT((Fixtures!$B$272:$B$281=E$1)*(Fixtures!$D$272:$D$281=$B67)*(Fixtures!$X$272:$X$281))</f>
        <v>0</v>
      </c>
      <c r="F67" s="12">
        <f ca="1">SUMPRODUCT((Fixtures!$A$272:$A$281=F$1)*(Fixtures!$C$272:$C$281=$B67)*(Fixtures!$W$272:$W$281))+SUMPRODUCT((Fixtures!$B$272:$B$281=F$1)*(Fixtures!$D$272:$D$281=$B67)*(Fixtures!$X$272:$X$281))</f>
        <v>1</v>
      </c>
      <c r="G67" s="12">
        <f ca="1">SUMPRODUCT((Fixtures!$A$272:$A$281=G$1)*(Fixtures!$C$272:$C$281=$B67)*(Fixtures!$W$272:$W$281))+SUMPRODUCT((Fixtures!$B$272:$B$281=G$1)*(Fixtures!$D$272:$D$281=$B67)*(Fixtures!$X$272:$X$281))</f>
        <v>3</v>
      </c>
      <c r="H67" s="12">
        <f ca="1">SUMPRODUCT((Fixtures!$A$272:$A$281=H$1)*(Fixtures!$C$272:$C$281=$B67)*(Fixtures!$W$272:$W$281))+SUMPRODUCT((Fixtures!$B$272:$B$281=H$1)*(Fixtures!$D$272:$D$281=$B67)*(Fixtures!$X$272:$X$281))</f>
        <v>0</v>
      </c>
      <c r="I67" s="12">
        <f ca="1">SUMPRODUCT((Fixtures!$A$272:$A$281=I$1)*(Fixtures!$C$272:$C$281=$B67)*(Fixtures!$W$272:$W$281))+SUMPRODUCT((Fixtures!$B$272:$B$281=I$1)*(Fixtures!$D$272:$D$281=$B67)*(Fixtures!$X$272:$X$281))</f>
        <v>3</v>
      </c>
      <c r="J67" s="12">
        <f ca="1">SUMPRODUCT((Fixtures!$A$272:$A$281=J$1)*(Fixtures!$C$272:$C$281=$B67)*(Fixtures!$W$272:$W$281))+SUMPRODUCT((Fixtures!$B$272:$B$281=J$1)*(Fixtures!$D$272:$D$281=$B67)*(Fixtures!$X$272:$X$281))</f>
        <v>1</v>
      </c>
      <c r="K67" s="12">
        <f ca="1">SUMPRODUCT((Fixtures!$A$272:$A$281=K$1)*(Fixtures!$C$272:$C$281=$B67)*(Fixtures!$W$272:$W$281))+SUMPRODUCT((Fixtures!$B$272:$B$281=K$1)*(Fixtures!$D$272:$D$281=$B67)*(Fixtures!$X$272:$X$281))</f>
        <v>3</v>
      </c>
      <c r="L67" s="12">
        <f ca="1">SUMPRODUCT((Fixtures!$A$272:$A$281=L$1)*(Fixtures!$C$272:$C$281=$B67)*(Fixtures!$W$272:$W$281))+SUMPRODUCT((Fixtures!$B$272:$B$281=L$1)*(Fixtures!$D$272:$D$281=$B67)*(Fixtures!$X$272:$X$281))</f>
        <v>1</v>
      </c>
      <c r="M67" s="12">
        <f ca="1">SUMPRODUCT((Fixtures!$A$272:$A$281=M$1)*(Fixtures!$C$272:$C$281=$B67)*(Fixtures!$W$272:$W$281))+SUMPRODUCT((Fixtures!$B$272:$B$281=M$1)*(Fixtures!$D$272:$D$281=$B67)*(Fixtures!$X$272:$X$281))</f>
        <v>3</v>
      </c>
      <c r="N67" s="12">
        <f ca="1">SUMPRODUCT((Fixtures!$A$272:$A$281=N$1)*(Fixtures!$C$272:$C$281=$B67)*(Fixtures!$W$272:$W$281))+SUMPRODUCT((Fixtures!$B$272:$B$281=N$1)*(Fixtures!$D$272:$D$281=$B67)*(Fixtures!$X$272:$X$281))</f>
        <v>0</v>
      </c>
      <c r="O67" s="12">
        <f ca="1">SUMPRODUCT((Fixtures!$A$272:$A$281=O$1)*(Fixtures!$C$272:$C$281=$B67)*(Fixtures!$W$272:$W$281))+SUMPRODUCT((Fixtures!$B$272:$B$281=O$1)*(Fixtures!$D$272:$D$281=$B67)*(Fixtures!$X$272:$X$281))</f>
        <v>1</v>
      </c>
      <c r="P67" s="12">
        <f ca="1">SUMPRODUCT((Fixtures!$A$272:$A$281=P$1)*(Fixtures!$C$272:$C$281=$B67)*(Fixtures!$W$272:$W$281))+SUMPRODUCT((Fixtures!$B$272:$B$281=P$1)*(Fixtures!$D$272:$D$281=$B67)*(Fixtures!$X$272:$X$281))</f>
        <v>0</v>
      </c>
      <c r="Q67" s="12">
        <f ca="1">SUMPRODUCT((Fixtures!$A$272:$A$281=Q$1)*(Fixtures!$C$272:$C$281=$B67)*(Fixtures!$W$272:$W$281))+SUMPRODUCT((Fixtures!$B$272:$B$281=Q$1)*(Fixtures!$D$272:$D$281=$B67)*(Fixtures!$X$272:$X$281))</f>
        <v>3</v>
      </c>
      <c r="R67" s="12">
        <f ca="1">SUMPRODUCT((Fixtures!$A$272:$A$281=R$1)*(Fixtures!$C$272:$C$281=$B67)*(Fixtures!$W$272:$W$281))+SUMPRODUCT((Fixtures!$B$272:$B$281=R$1)*(Fixtures!$D$272:$D$281=$B67)*(Fixtures!$X$272:$X$281))</f>
        <v>0</v>
      </c>
      <c r="S67" s="12">
        <f ca="1">SUMPRODUCT((Fixtures!$A$272:$A$281=S$1)*(Fixtures!$C$272:$C$281=$B67)*(Fixtures!$W$272:$W$281))+SUMPRODUCT((Fixtures!$B$272:$B$281=S$1)*(Fixtures!$D$272:$D$281=$B67)*(Fixtures!$X$272:$X$281))</f>
        <v>0</v>
      </c>
      <c r="T67" s="12">
        <f ca="1">SUMPRODUCT((Fixtures!$A$272:$A$281=T$1)*(Fixtures!$C$272:$C$281=$B67)*(Fixtures!$W$272:$W$281))+SUMPRODUCT((Fixtures!$B$272:$B$281=T$1)*(Fixtures!$D$272:$D$281=$B67)*(Fixtures!$X$272:$X$281))</f>
        <v>3</v>
      </c>
      <c r="U67" s="12">
        <f ca="1">SUMPRODUCT((Fixtures!$A$272:$A$281=U$1)*(Fixtures!$C$272:$C$281=$B67)*(Fixtures!$W$272:$W$281))+SUMPRODUCT((Fixtures!$B$272:$B$281=U$1)*(Fixtures!$D$272:$D$281=$B67)*(Fixtures!$X$272:$X$281))</f>
        <v>1</v>
      </c>
      <c r="V67" s="12">
        <f ca="1">SUMPRODUCT((Fixtures!$A$272:$A$281=V$1)*(Fixtures!$C$272:$C$281=$B67)*(Fixtures!$W$272:$W$281))+SUMPRODUCT((Fixtures!$B$272:$B$281=V$1)*(Fixtures!$D$272:$D$281=$B67)*(Fixtures!$X$272:$X$281))</f>
        <v>1</v>
      </c>
    </row>
    <row r="68" spans="1:22" x14ac:dyDescent="0.25">
      <c r="A68" s="7" t="s">
        <v>27</v>
      </c>
      <c r="B68" s="8">
        <v>29</v>
      </c>
      <c r="C68" s="12">
        <f ca="1">SUMPRODUCT((Fixtures!$A$282:$A$291=C$1)*(Fixtures!$C$282:$C$291=$B68)*(Fixtures!$W$282:$W$291))+SUMPRODUCT((Fixtures!$B$282:$B$291=C$1)*(Fixtures!$D$282:$D$291=$B68)*(Fixtures!$X$282:$X$291))</f>
        <v>1</v>
      </c>
      <c r="D68" s="12">
        <f ca="1">SUMPRODUCT((Fixtures!$A$282:$A$291=D$1)*(Fixtures!$C$282:$C$291=$B68)*(Fixtures!$W$282:$W$291))+SUMPRODUCT((Fixtures!$B$282:$B$291=D$1)*(Fixtures!$D$282:$D$291=$B68)*(Fixtures!$X$282:$X$291))</f>
        <v>0</v>
      </c>
      <c r="E68" s="12">
        <f ca="1">SUMPRODUCT((Fixtures!$A$282:$A$291=E$1)*(Fixtures!$C$282:$C$291=$B68)*(Fixtures!$W$282:$W$291))+SUMPRODUCT((Fixtures!$B$282:$B$291=E$1)*(Fixtures!$D$282:$D$291=$B68)*(Fixtures!$X$282:$X$291))</f>
        <v>1</v>
      </c>
      <c r="F68" s="12">
        <f ca="1">SUMPRODUCT((Fixtures!$A$282:$A$291=F$1)*(Fixtures!$C$282:$C$291=$B68)*(Fixtures!$W$282:$W$291))+SUMPRODUCT((Fixtures!$B$282:$B$291=F$1)*(Fixtures!$D$282:$D$291=$B68)*(Fixtures!$X$282:$X$291))</f>
        <v>1</v>
      </c>
      <c r="G68" s="12">
        <f ca="1">SUMPRODUCT((Fixtures!$A$282:$A$291=G$1)*(Fixtures!$C$282:$C$291=$B68)*(Fixtures!$W$282:$W$291))+SUMPRODUCT((Fixtures!$B$282:$B$291=G$1)*(Fixtures!$D$282:$D$291=$B68)*(Fixtures!$X$282:$X$291))</f>
        <v>3</v>
      </c>
      <c r="H68" s="12">
        <f ca="1">SUMPRODUCT((Fixtures!$A$282:$A$291=H$1)*(Fixtures!$C$282:$C$291=$B68)*(Fixtures!$W$282:$W$291))+SUMPRODUCT((Fixtures!$B$282:$B$291=H$1)*(Fixtures!$D$282:$D$291=$B68)*(Fixtures!$X$282:$X$291))</f>
        <v>3</v>
      </c>
      <c r="I68" s="12">
        <f ca="1">SUMPRODUCT((Fixtures!$A$282:$A$291=I$1)*(Fixtures!$C$282:$C$291=$B68)*(Fixtures!$W$282:$W$291))+SUMPRODUCT((Fixtures!$B$282:$B$291=I$1)*(Fixtures!$D$282:$D$291=$B68)*(Fixtures!$X$282:$X$291))</f>
        <v>1</v>
      </c>
      <c r="J68" s="12">
        <f ca="1">SUMPRODUCT((Fixtures!$A$282:$A$291=J$1)*(Fixtures!$C$282:$C$291=$B68)*(Fixtures!$W$282:$W$291))+SUMPRODUCT((Fixtures!$B$282:$B$291=J$1)*(Fixtures!$D$282:$D$291=$B68)*(Fixtures!$X$282:$X$291))</f>
        <v>1</v>
      </c>
      <c r="K68" s="12">
        <f ca="1">SUMPRODUCT((Fixtures!$A$282:$A$291=K$1)*(Fixtures!$C$282:$C$291=$B68)*(Fixtures!$W$282:$W$291))+SUMPRODUCT((Fixtures!$B$282:$B$291=K$1)*(Fixtures!$D$282:$D$291=$B68)*(Fixtures!$X$282:$X$291))</f>
        <v>3</v>
      </c>
      <c r="L68" s="12">
        <f ca="1">SUMPRODUCT((Fixtures!$A$282:$A$291=L$1)*(Fixtures!$C$282:$C$291=$B68)*(Fixtures!$W$282:$W$291))+SUMPRODUCT((Fixtures!$B$282:$B$291=L$1)*(Fixtures!$D$282:$D$291=$B68)*(Fixtures!$X$282:$X$291))</f>
        <v>1</v>
      </c>
      <c r="M68" s="12">
        <f ca="1">SUMPRODUCT((Fixtures!$A$282:$A$291=M$1)*(Fixtures!$C$282:$C$291=$B68)*(Fixtures!$W$282:$W$291))+SUMPRODUCT((Fixtures!$B$282:$B$291=M$1)*(Fixtures!$D$282:$D$291=$B68)*(Fixtures!$X$282:$X$291))</f>
        <v>1</v>
      </c>
      <c r="N68" s="12">
        <f ca="1">SUMPRODUCT((Fixtures!$A$282:$A$291=N$1)*(Fixtures!$C$282:$C$291=$B68)*(Fixtures!$W$282:$W$291))+SUMPRODUCT((Fixtures!$B$282:$B$291=N$1)*(Fixtures!$D$282:$D$291=$B68)*(Fixtures!$X$282:$X$291))</f>
        <v>0</v>
      </c>
      <c r="O68" s="12">
        <f ca="1">SUMPRODUCT((Fixtures!$A$282:$A$291=O$1)*(Fixtures!$C$282:$C$291=$B68)*(Fixtures!$W$282:$W$291))+SUMPRODUCT((Fixtures!$B$282:$B$291=O$1)*(Fixtures!$D$282:$D$291=$B68)*(Fixtures!$X$282:$X$291))</f>
        <v>0</v>
      </c>
      <c r="P68" s="12">
        <f ca="1">SUMPRODUCT((Fixtures!$A$282:$A$291=P$1)*(Fixtures!$C$282:$C$291=$B68)*(Fixtures!$W$282:$W$291))+SUMPRODUCT((Fixtures!$B$282:$B$291=P$1)*(Fixtures!$D$282:$D$291=$B68)*(Fixtures!$X$282:$X$291))</f>
        <v>1</v>
      </c>
      <c r="Q68" s="12">
        <f ca="1">SUMPRODUCT((Fixtures!$A$282:$A$291=Q$1)*(Fixtures!$C$282:$C$291=$B68)*(Fixtures!$W$282:$W$291))+SUMPRODUCT((Fixtures!$B$282:$B$291=Q$1)*(Fixtures!$D$282:$D$291=$B68)*(Fixtures!$X$282:$X$291))</f>
        <v>1</v>
      </c>
      <c r="R68" s="12">
        <f ca="1">SUMPRODUCT((Fixtures!$A$282:$A$291=R$1)*(Fixtures!$C$282:$C$291=$B68)*(Fixtures!$W$282:$W$291))+SUMPRODUCT((Fixtures!$B$282:$B$291=R$1)*(Fixtures!$D$282:$D$291=$B68)*(Fixtures!$X$282:$X$291))</f>
        <v>3</v>
      </c>
      <c r="S68" s="12">
        <f ca="1">SUMPRODUCT((Fixtures!$A$282:$A$291=S$1)*(Fixtures!$C$282:$C$291=$B68)*(Fixtures!$W$282:$W$291))+SUMPRODUCT((Fixtures!$B$282:$B$291=S$1)*(Fixtures!$D$282:$D$291=$B68)*(Fixtures!$X$282:$X$291))</f>
        <v>0</v>
      </c>
      <c r="T68" s="12">
        <f ca="1">SUMPRODUCT((Fixtures!$A$282:$A$291=T$1)*(Fixtures!$C$282:$C$291=$B68)*(Fixtures!$W$282:$W$291))+SUMPRODUCT((Fixtures!$B$282:$B$291=T$1)*(Fixtures!$D$282:$D$291=$B68)*(Fixtures!$X$282:$X$291))</f>
        <v>1</v>
      </c>
      <c r="U68" s="12">
        <f ca="1">SUMPRODUCT((Fixtures!$A$282:$A$291=U$1)*(Fixtures!$C$282:$C$291=$B68)*(Fixtures!$W$282:$W$291))+SUMPRODUCT((Fixtures!$B$282:$B$291=U$1)*(Fixtures!$D$282:$D$291=$B68)*(Fixtures!$X$282:$X$291))</f>
        <v>1</v>
      </c>
      <c r="V68" s="12">
        <f ca="1">SUMPRODUCT((Fixtures!$A$282:$A$291=V$1)*(Fixtures!$C$282:$C$291=$B68)*(Fixtures!$W$282:$W$291))+SUMPRODUCT((Fixtures!$B$282:$B$291=V$1)*(Fixtures!$D$282:$D$291=$B68)*(Fixtures!$X$282:$X$291))</f>
        <v>1</v>
      </c>
    </row>
    <row r="69" spans="1:22" x14ac:dyDescent="0.25">
      <c r="A69" s="7" t="s">
        <v>27</v>
      </c>
      <c r="B69" s="8">
        <v>30</v>
      </c>
      <c r="C69" s="12">
        <f ca="1">SUMPRODUCT((Fixtures!$A$292:$A$301=C$1)*(Fixtures!$C$292:$C$301=$B69)*(Fixtures!$W$292:$W$301))+SUMPRODUCT((Fixtures!$B$292:$B$301=C$1)*(Fixtures!$D$292:$D$301=$B69)*(Fixtures!$X$292:$X$301))</f>
        <v>0</v>
      </c>
      <c r="D69" s="12">
        <f ca="1">SUMPRODUCT((Fixtures!$A$292:$A$301=D$1)*(Fixtures!$C$292:$C$301=$B69)*(Fixtures!$W$292:$W$301))+SUMPRODUCT((Fixtures!$B$292:$B$301=D$1)*(Fixtures!$D$292:$D$301=$B69)*(Fixtures!$X$292:$X$301))</f>
        <v>1</v>
      </c>
      <c r="E69" s="12">
        <f ca="1">SUMPRODUCT((Fixtures!$A$292:$A$301=E$1)*(Fixtures!$C$292:$C$301=$B69)*(Fixtures!$W$292:$W$301))+SUMPRODUCT((Fixtures!$B$292:$B$301=E$1)*(Fixtures!$D$292:$D$301=$B69)*(Fixtures!$X$292:$X$301))</f>
        <v>0</v>
      </c>
      <c r="F69" s="12">
        <f ca="1">SUMPRODUCT((Fixtures!$A$292:$A$301=F$1)*(Fixtures!$C$292:$C$301=$B69)*(Fixtures!$W$292:$W$301))+SUMPRODUCT((Fixtures!$B$292:$B$301=F$1)*(Fixtures!$D$292:$D$301=$B69)*(Fixtures!$X$292:$X$301))</f>
        <v>3</v>
      </c>
      <c r="G69" s="12">
        <f ca="1">SUMPRODUCT((Fixtures!$A$292:$A$301=G$1)*(Fixtures!$C$292:$C$301=$B69)*(Fixtures!$W$292:$W$301))+SUMPRODUCT((Fixtures!$B$292:$B$301=G$1)*(Fixtures!$D$292:$D$301=$B69)*(Fixtures!$X$292:$X$301))</f>
        <v>0</v>
      </c>
      <c r="H69" s="12">
        <f ca="1">SUMPRODUCT((Fixtures!$A$292:$A$301=H$1)*(Fixtures!$C$292:$C$301=$B69)*(Fixtures!$W$292:$W$301))+SUMPRODUCT((Fixtures!$B$292:$B$301=H$1)*(Fixtures!$D$292:$D$301=$B69)*(Fixtures!$X$292:$X$301))</f>
        <v>3</v>
      </c>
      <c r="I69" s="12">
        <f ca="1">SUMPRODUCT((Fixtures!$A$292:$A$301=I$1)*(Fixtures!$C$292:$C$301=$B69)*(Fixtures!$W$292:$W$301))+SUMPRODUCT((Fixtures!$B$292:$B$301=I$1)*(Fixtures!$D$292:$D$301=$B69)*(Fixtures!$X$292:$X$301))</f>
        <v>0</v>
      </c>
      <c r="J69" s="12">
        <f ca="1">SUMPRODUCT((Fixtures!$A$292:$A$301=J$1)*(Fixtures!$C$292:$C$301=$B69)*(Fixtures!$W$292:$W$301))+SUMPRODUCT((Fixtures!$B$292:$B$301=J$1)*(Fixtures!$D$292:$D$301=$B69)*(Fixtures!$X$292:$X$301))</f>
        <v>1</v>
      </c>
      <c r="K69" s="12">
        <f ca="1">SUMPRODUCT((Fixtures!$A$292:$A$301=K$1)*(Fixtures!$C$292:$C$301=$B69)*(Fixtures!$W$292:$W$301))+SUMPRODUCT((Fixtures!$B$292:$B$301=K$1)*(Fixtures!$D$292:$D$301=$B69)*(Fixtures!$X$292:$X$301))</f>
        <v>3</v>
      </c>
      <c r="L69" s="12">
        <f ca="1">SUMPRODUCT((Fixtures!$A$292:$A$301=L$1)*(Fixtures!$C$292:$C$301=$B69)*(Fixtures!$W$292:$W$301))+SUMPRODUCT((Fixtures!$B$292:$B$301=L$1)*(Fixtures!$D$292:$D$301=$B69)*(Fixtures!$X$292:$X$301))</f>
        <v>3</v>
      </c>
      <c r="M69" s="12">
        <f ca="1">SUMPRODUCT((Fixtures!$A$292:$A$301=M$1)*(Fixtures!$C$292:$C$301=$B69)*(Fixtures!$W$292:$W$301))+SUMPRODUCT((Fixtures!$B$292:$B$301=M$1)*(Fixtures!$D$292:$D$301=$B69)*(Fixtures!$X$292:$X$301))</f>
        <v>0</v>
      </c>
      <c r="N69" s="12">
        <f ca="1">SUMPRODUCT((Fixtures!$A$292:$A$301=N$1)*(Fixtures!$C$292:$C$301=$B69)*(Fixtures!$W$292:$W$301))+SUMPRODUCT((Fixtures!$B$292:$B$301=N$1)*(Fixtures!$D$292:$D$301=$B69)*(Fixtures!$X$292:$X$301))</f>
        <v>3</v>
      </c>
      <c r="O69" s="12">
        <f ca="1">SUMPRODUCT((Fixtures!$A$292:$A$301=O$1)*(Fixtures!$C$292:$C$301=$B69)*(Fixtures!$W$292:$W$301))+SUMPRODUCT((Fixtures!$B$292:$B$301=O$1)*(Fixtures!$D$292:$D$301=$B69)*(Fixtures!$X$292:$X$301))</f>
        <v>0</v>
      </c>
      <c r="P69" s="12">
        <f ca="1">SUMPRODUCT((Fixtures!$A$292:$A$301=P$1)*(Fixtures!$C$292:$C$301=$B69)*(Fixtures!$W$292:$W$301))+SUMPRODUCT((Fixtures!$B$292:$B$301=P$1)*(Fixtures!$D$292:$D$301=$B69)*(Fixtures!$X$292:$X$301))</f>
        <v>3</v>
      </c>
      <c r="Q69" s="12">
        <f ca="1">SUMPRODUCT((Fixtures!$A$292:$A$301=Q$1)*(Fixtures!$C$292:$C$301=$B69)*(Fixtures!$W$292:$W$301))+SUMPRODUCT((Fixtures!$B$292:$B$301=Q$1)*(Fixtures!$D$292:$D$301=$B69)*(Fixtures!$X$292:$X$301))</f>
        <v>3</v>
      </c>
      <c r="R69" s="12">
        <f ca="1">SUMPRODUCT((Fixtures!$A$292:$A$301=R$1)*(Fixtures!$C$292:$C$301=$B69)*(Fixtures!$W$292:$W$301))+SUMPRODUCT((Fixtures!$B$292:$B$301=R$1)*(Fixtures!$D$292:$D$301=$B69)*(Fixtures!$X$292:$X$301))</f>
        <v>1</v>
      </c>
      <c r="S69" s="12">
        <f ca="1">SUMPRODUCT((Fixtures!$A$292:$A$301=S$1)*(Fixtures!$C$292:$C$301=$B69)*(Fixtures!$W$292:$W$301))+SUMPRODUCT((Fixtures!$B$292:$B$301=S$1)*(Fixtures!$D$292:$D$301=$B69)*(Fixtures!$X$292:$X$301))</f>
        <v>1</v>
      </c>
      <c r="T69" s="12">
        <f ca="1">SUMPRODUCT((Fixtures!$A$292:$A$301=T$1)*(Fixtures!$C$292:$C$301=$B69)*(Fixtures!$W$292:$W$301))+SUMPRODUCT((Fixtures!$B$292:$B$301=T$1)*(Fixtures!$D$292:$D$301=$B69)*(Fixtures!$X$292:$X$301))</f>
        <v>1</v>
      </c>
      <c r="U69" s="12">
        <f ca="1">SUMPRODUCT((Fixtures!$A$292:$A$301=U$1)*(Fixtures!$C$292:$C$301=$B69)*(Fixtures!$W$292:$W$301))+SUMPRODUCT((Fixtures!$B$292:$B$301=U$1)*(Fixtures!$D$292:$D$301=$B69)*(Fixtures!$X$292:$X$301))</f>
        <v>0</v>
      </c>
      <c r="V69" s="12">
        <f ca="1">SUMPRODUCT((Fixtures!$A$292:$A$301=V$1)*(Fixtures!$C$292:$C$301=$B69)*(Fixtures!$W$292:$W$301))+SUMPRODUCT((Fixtures!$B$292:$B$301=V$1)*(Fixtures!$D$292:$D$301=$B69)*(Fixtures!$X$292:$X$301))</f>
        <v>1</v>
      </c>
    </row>
    <row r="70" spans="1:22" x14ac:dyDescent="0.25">
      <c r="A70" s="7" t="s">
        <v>27</v>
      </c>
      <c r="B70" s="8">
        <v>31</v>
      </c>
      <c r="C70" s="12">
        <f ca="1">SUMPRODUCT((Fixtures!$A$302:$A$311=C$1)*(Fixtures!$C$302:$C$311=$B70)*(Fixtures!$W$302:$W$311))+SUMPRODUCT((Fixtures!$B$302:$B$311=C$1)*(Fixtures!$D$302:$D$311=$B70)*(Fixtures!$X$302:$X$311))</f>
        <v>0</v>
      </c>
      <c r="D70" s="12">
        <f ca="1">SUMPRODUCT((Fixtures!$A$302:$A$311=D$1)*(Fixtures!$C$302:$C$311=$B70)*(Fixtures!$W$302:$W$311))+SUMPRODUCT((Fixtures!$B$302:$B$311=D$1)*(Fixtures!$D$302:$D$311=$B70)*(Fixtures!$X$302:$X$311))</f>
        <v>0</v>
      </c>
      <c r="E70" s="12">
        <f ca="1">SUMPRODUCT((Fixtures!$A$302:$A$311=E$1)*(Fixtures!$C$302:$C$311=$B70)*(Fixtures!$W$302:$W$311))+SUMPRODUCT((Fixtures!$B$302:$B$311=E$1)*(Fixtures!$D$302:$D$311=$B70)*(Fixtures!$X$302:$X$311))</f>
        <v>1</v>
      </c>
      <c r="F70" s="12">
        <f ca="1">SUMPRODUCT((Fixtures!$A$302:$A$311=F$1)*(Fixtures!$C$302:$C$311=$B70)*(Fixtures!$W$302:$W$311))+SUMPRODUCT((Fixtures!$B$302:$B$311=F$1)*(Fixtures!$D$302:$D$311=$B70)*(Fixtures!$X$302:$X$311))</f>
        <v>0</v>
      </c>
      <c r="G70" s="12">
        <f ca="1">SUMPRODUCT((Fixtures!$A$302:$A$311=G$1)*(Fixtures!$C$302:$C$311=$B70)*(Fixtures!$W$302:$W$311))+SUMPRODUCT((Fixtures!$B$302:$B$311=G$1)*(Fixtures!$D$302:$D$311=$B70)*(Fixtures!$X$302:$X$311))</f>
        <v>3</v>
      </c>
      <c r="H70" s="12">
        <f ca="1">SUMPRODUCT((Fixtures!$A$302:$A$311=H$1)*(Fixtures!$C$302:$C$311=$B70)*(Fixtures!$W$302:$W$311))+SUMPRODUCT((Fixtures!$B$302:$B$311=H$1)*(Fixtures!$D$302:$D$311=$B70)*(Fixtures!$X$302:$X$311))</f>
        <v>1</v>
      </c>
      <c r="I70" s="12">
        <f ca="1">SUMPRODUCT((Fixtures!$A$302:$A$311=I$1)*(Fixtures!$C$302:$C$311=$B70)*(Fixtures!$W$302:$W$311))+SUMPRODUCT((Fixtures!$B$302:$B$311=I$1)*(Fixtures!$D$302:$D$311=$B70)*(Fixtures!$X$302:$X$311))</f>
        <v>3</v>
      </c>
      <c r="J70" s="12">
        <f ca="1">SUMPRODUCT((Fixtures!$A$302:$A$311=J$1)*(Fixtures!$C$302:$C$311=$B70)*(Fixtures!$W$302:$W$311))+SUMPRODUCT((Fixtures!$B$302:$B$311=J$1)*(Fixtures!$D$302:$D$311=$B70)*(Fixtures!$X$302:$X$311))</f>
        <v>0</v>
      </c>
      <c r="K70" s="12">
        <f ca="1">SUMPRODUCT((Fixtures!$A$302:$A$311=K$1)*(Fixtures!$C$302:$C$311=$B70)*(Fixtures!$W$302:$W$311))+SUMPRODUCT((Fixtures!$B$302:$B$311=K$1)*(Fixtures!$D$302:$D$311=$B70)*(Fixtures!$X$302:$X$311))</f>
        <v>3</v>
      </c>
      <c r="L70" s="12">
        <f ca="1">SUMPRODUCT((Fixtures!$A$302:$A$311=L$1)*(Fixtures!$C$302:$C$311=$B70)*(Fixtures!$W$302:$W$311))+SUMPRODUCT((Fixtures!$B$302:$B$311=L$1)*(Fixtures!$D$302:$D$311=$B70)*(Fixtures!$X$302:$X$311))</f>
        <v>0</v>
      </c>
      <c r="M70" s="12">
        <f ca="1">SUMPRODUCT((Fixtures!$A$302:$A$311=M$1)*(Fixtures!$C$302:$C$311=$B70)*(Fixtures!$W$302:$W$311))+SUMPRODUCT((Fixtures!$B$302:$B$311=M$1)*(Fixtures!$D$302:$D$311=$B70)*(Fixtures!$X$302:$X$311))</f>
        <v>3</v>
      </c>
      <c r="N70" s="12">
        <f ca="1">SUMPRODUCT((Fixtures!$A$302:$A$311=N$1)*(Fixtures!$C$302:$C$311=$B70)*(Fixtures!$W$302:$W$311))+SUMPRODUCT((Fixtures!$B$302:$B$311=N$1)*(Fixtures!$D$302:$D$311=$B70)*(Fixtures!$X$302:$X$311))</f>
        <v>0</v>
      </c>
      <c r="O70" s="12">
        <f ca="1">SUMPRODUCT((Fixtures!$A$302:$A$311=O$1)*(Fixtures!$C$302:$C$311=$B70)*(Fixtures!$W$302:$W$311))+SUMPRODUCT((Fixtures!$B$302:$B$311=O$1)*(Fixtures!$D$302:$D$311=$B70)*(Fixtures!$X$302:$X$311))</f>
        <v>3</v>
      </c>
      <c r="P70" s="12">
        <f ca="1">SUMPRODUCT((Fixtures!$A$302:$A$311=P$1)*(Fixtures!$C$302:$C$311=$B70)*(Fixtures!$W$302:$W$311))+SUMPRODUCT((Fixtures!$B$302:$B$311=P$1)*(Fixtures!$D$302:$D$311=$B70)*(Fixtures!$X$302:$X$311))</f>
        <v>1</v>
      </c>
      <c r="Q70" s="12">
        <f ca="1">SUMPRODUCT((Fixtures!$A$302:$A$311=Q$1)*(Fixtures!$C$302:$C$311=$B70)*(Fixtures!$W$302:$W$311))+SUMPRODUCT((Fixtures!$B$302:$B$311=Q$1)*(Fixtures!$D$302:$D$311=$B70)*(Fixtures!$X$302:$X$311))</f>
        <v>3</v>
      </c>
      <c r="R70" s="12">
        <f ca="1">SUMPRODUCT((Fixtures!$A$302:$A$311=R$1)*(Fixtures!$C$302:$C$311=$B70)*(Fixtures!$W$302:$W$311))+SUMPRODUCT((Fixtures!$B$302:$B$311=R$1)*(Fixtures!$D$302:$D$311=$B70)*(Fixtures!$X$302:$X$311))</f>
        <v>3</v>
      </c>
      <c r="S70" s="12">
        <f ca="1">SUMPRODUCT((Fixtures!$A$302:$A$311=S$1)*(Fixtures!$C$302:$C$311=$B70)*(Fixtures!$W$302:$W$311))+SUMPRODUCT((Fixtures!$B$302:$B$311=S$1)*(Fixtures!$D$302:$D$311=$B70)*(Fixtures!$X$302:$X$311))</f>
        <v>0</v>
      </c>
      <c r="T70" s="12">
        <f ca="1">SUMPRODUCT((Fixtures!$A$302:$A$311=T$1)*(Fixtures!$C$302:$C$311=$B70)*(Fixtures!$W$302:$W$311))+SUMPRODUCT((Fixtures!$B$302:$B$311=T$1)*(Fixtures!$D$302:$D$311=$B70)*(Fixtures!$X$302:$X$311))</f>
        <v>1</v>
      </c>
      <c r="U70" s="12">
        <f ca="1">SUMPRODUCT((Fixtures!$A$302:$A$311=U$1)*(Fixtures!$C$302:$C$311=$B70)*(Fixtures!$W$302:$W$311))+SUMPRODUCT((Fixtures!$B$302:$B$311=U$1)*(Fixtures!$D$302:$D$311=$B70)*(Fixtures!$X$302:$X$311))</f>
        <v>0</v>
      </c>
      <c r="V70" s="12">
        <f ca="1">SUMPRODUCT((Fixtures!$A$302:$A$311=V$1)*(Fixtures!$C$302:$C$311=$B70)*(Fixtures!$W$302:$W$311))+SUMPRODUCT((Fixtures!$B$302:$B$311=V$1)*(Fixtures!$D$302:$D$311=$B70)*(Fixtures!$X$302:$X$311))</f>
        <v>3</v>
      </c>
    </row>
    <row r="71" spans="1:22" x14ac:dyDescent="0.25">
      <c r="A71" s="7" t="s">
        <v>27</v>
      </c>
      <c r="B71" s="8">
        <v>32</v>
      </c>
      <c r="C71" s="12">
        <f ca="1">SUMPRODUCT((Fixtures!$A$312:$A$321=C$1)*(Fixtures!$C$312:$C$321=$B71)*(Fixtures!$W$312:$W$321))+SUMPRODUCT((Fixtures!$B$312:$B$321=C$1)*(Fixtures!$D$312:$D$321=$B71)*(Fixtures!$X$312:$X$321))</f>
        <v>3</v>
      </c>
      <c r="D71" s="12">
        <f ca="1">SUMPRODUCT((Fixtures!$A$312:$A$321=D$1)*(Fixtures!$C$312:$C$321=$B71)*(Fixtures!$W$312:$W$321))+SUMPRODUCT((Fixtures!$B$312:$B$321=D$1)*(Fixtures!$D$312:$D$321=$B71)*(Fixtures!$X$312:$X$321))</f>
        <v>0</v>
      </c>
      <c r="E71" s="12">
        <f ca="1">SUMPRODUCT((Fixtures!$A$312:$A$321=E$1)*(Fixtures!$C$312:$C$321=$B71)*(Fixtures!$W$312:$W$321))+SUMPRODUCT((Fixtures!$B$312:$B$321=E$1)*(Fixtures!$D$312:$D$321=$B71)*(Fixtures!$X$312:$X$321))</f>
        <v>0</v>
      </c>
      <c r="F71" s="12">
        <f ca="1">SUMPRODUCT((Fixtures!$A$312:$A$321=F$1)*(Fixtures!$C$312:$C$321=$B71)*(Fixtures!$W$312:$W$321))+SUMPRODUCT((Fixtures!$B$312:$B$321=F$1)*(Fixtures!$D$312:$D$321=$B71)*(Fixtures!$X$312:$X$321))</f>
        <v>3</v>
      </c>
      <c r="G71" s="12">
        <f ca="1">SUMPRODUCT((Fixtures!$A$312:$A$321=G$1)*(Fixtures!$C$312:$C$321=$B71)*(Fixtures!$W$312:$W$321))+SUMPRODUCT((Fixtures!$B$312:$B$321=G$1)*(Fixtures!$D$312:$D$321=$B71)*(Fixtures!$X$312:$X$321))</f>
        <v>1</v>
      </c>
      <c r="H71" s="12">
        <f ca="1">SUMPRODUCT((Fixtures!$A$312:$A$321=H$1)*(Fixtures!$C$312:$C$321=$B71)*(Fixtures!$W$312:$W$321))+SUMPRODUCT((Fixtures!$B$312:$B$321=H$1)*(Fixtures!$D$312:$D$321=$B71)*(Fixtures!$X$312:$X$321))</f>
        <v>1</v>
      </c>
      <c r="I71" s="12">
        <f ca="1">SUMPRODUCT((Fixtures!$A$312:$A$321=I$1)*(Fixtures!$C$312:$C$321=$B71)*(Fixtures!$W$312:$W$321))+SUMPRODUCT((Fixtures!$B$312:$B$321=I$1)*(Fixtures!$D$312:$D$321=$B71)*(Fixtures!$X$312:$X$321))</f>
        <v>1</v>
      </c>
      <c r="J71" s="12">
        <f ca="1">SUMPRODUCT((Fixtures!$A$312:$A$321=J$1)*(Fixtures!$C$312:$C$321=$B71)*(Fixtures!$W$312:$W$321))+SUMPRODUCT((Fixtures!$B$312:$B$321=J$1)*(Fixtures!$D$312:$D$321=$B71)*(Fixtures!$X$312:$X$321))</f>
        <v>1</v>
      </c>
      <c r="K71" s="12">
        <f ca="1">SUMPRODUCT((Fixtures!$A$312:$A$321=K$1)*(Fixtures!$C$312:$C$321=$B71)*(Fixtures!$W$312:$W$321))+SUMPRODUCT((Fixtures!$B$312:$B$321=K$1)*(Fixtures!$D$312:$D$321=$B71)*(Fixtures!$X$312:$X$321))</f>
        <v>3</v>
      </c>
      <c r="L71" s="12">
        <f ca="1">SUMPRODUCT((Fixtures!$A$312:$A$321=L$1)*(Fixtures!$C$312:$C$321=$B71)*(Fixtures!$W$312:$W$321))+SUMPRODUCT((Fixtures!$B$312:$B$321=L$1)*(Fixtures!$D$312:$D$321=$B71)*(Fixtures!$X$312:$X$321))</f>
        <v>0</v>
      </c>
      <c r="M71" s="12">
        <f ca="1">SUMPRODUCT((Fixtures!$A$312:$A$321=M$1)*(Fixtures!$C$312:$C$321=$B71)*(Fixtures!$W$312:$W$321))+SUMPRODUCT((Fixtures!$B$312:$B$321=M$1)*(Fixtures!$D$312:$D$321=$B71)*(Fixtures!$X$312:$X$321))</f>
        <v>3</v>
      </c>
      <c r="N71" s="12">
        <f ca="1">SUMPRODUCT((Fixtures!$A$312:$A$321=N$1)*(Fixtures!$C$312:$C$321=$B71)*(Fixtures!$W$312:$W$321))+SUMPRODUCT((Fixtures!$B$312:$B$321=N$1)*(Fixtures!$D$312:$D$321=$B71)*(Fixtures!$X$312:$X$321))</f>
        <v>0</v>
      </c>
      <c r="O71" s="12">
        <f ca="1">SUMPRODUCT((Fixtures!$A$312:$A$321=O$1)*(Fixtures!$C$312:$C$321=$B71)*(Fixtures!$W$312:$W$321))+SUMPRODUCT((Fixtures!$B$312:$B$321=O$1)*(Fixtures!$D$312:$D$321=$B71)*(Fixtures!$X$312:$X$321))</f>
        <v>0</v>
      </c>
      <c r="P71" s="12">
        <f ca="1">SUMPRODUCT((Fixtures!$A$312:$A$321=P$1)*(Fixtures!$C$312:$C$321=$B71)*(Fixtures!$W$312:$W$321))+SUMPRODUCT((Fixtures!$B$312:$B$321=P$1)*(Fixtures!$D$312:$D$321=$B71)*(Fixtures!$X$312:$X$321))</f>
        <v>1</v>
      </c>
      <c r="Q71" s="12">
        <f ca="1">SUMPRODUCT((Fixtures!$A$312:$A$321=Q$1)*(Fixtures!$C$312:$C$321=$B71)*(Fixtures!$W$312:$W$321))+SUMPRODUCT((Fixtures!$B$312:$B$321=Q$1)*(Fixtures!$D$312:$D$321=$B71)*(Fixtures!$X$312:$X$321))</f>
        <v>0</v>
      </c>
      <c r="R71" s="12">
        <f ca="1">SUMPRODUCT((Fixtures!$A$312:$A$321=R$1)*(Fixtures!$C$312:$C$321=$B71)*(Fixtures!$W$312:$W$321))+SUMPRODUCT((Fixtures!$B$312:$B$321=R$1)*(Fixtures!$D$312:$D$321=$B71)*(Fixtures!$X$312:$X$321))</f>
        <v>1</v>
      </c>
      <c r="S71" s="12">
        <f ca="1">SUMPRODUCT((Fixtures!$A$312:$A$321=S$1)*(Fixtures!$C$312:$C$321=$B71)*(Fixtures!$W$312:$W$321))+SUMPRODUCT((Fixtures!$B$312:$B$321=S$1)*(Fixtures!$D$312:$D$321=$B71)*(Fixtures!$X$312:$X$321))</f>
        <v>1</v>
      </c>
      <c r="T71" s="12">
        <f ca="1">SUMPRODUCT((Fixtures!$A$312:$A$321=T$1)*(Fixtures!$C$312:$C$321=$B71)*(Fixtures!$W$312:$W$321))+SUMPRODUCT((Fixtures!$B$312:$B$321=T$1)*(Fixtures!$D$312:$D$321=$B71)*(Fixtures!$X$312:$X$321))</f>
        <v>3</v>
      </c>
      <c r="U71" s="12">
        <f ca="1">SUMPRODUCT((Fixtures!$A$312:$A$321=U$1)*(Fixtures!$C$312:$C$321=$B71)*(Fixtures!$W$312:$W$321))+SUMPRODUCT((Fixtures!$B$312:$B$321=U$1)*(Fixtures!$D$312:$D$321=$B71)*(Fixtures!$X$312:$X$321))</f>
        <v>1</v>
      </c>
      <c r="V71" s="12">
        <f ca="1">SUMPRODUCT((Fixtures!$A$312:$A$321=V$1)*(Fixtures!$C$312:$C$321=$B71)*(Fixtures!$W$312:$W$321))+SUMPRODUCT((Fixtures!$B$312:$B$321=V$1)*(Fixtures!$D$312:$D$321=$B71)*(Fixtures!$X$312:$X$321))</f>
        <v>3</v>
      </c>
    </row>
    <row r="72" spans="1:22" x14ac:dyDescent="0.25">
      <c r="A72" s="7" t="s">
        <v>27</v>
      </c>
      <c r="B72" s="8">
        <v>33</v>
      </c>
      <c r="C72" s="12">
        <f ca="1">SUMPRODUCT((Fixtures!$A$322:$A$331=C$1)*(Fixtures!$C$322:$C$331=$B72)*(Fixtures!$W$322:$W$331))+SUMPRODUCT((Fixtures!$B$322:$B$331=C$1)*(Fixtures!$D$322:$D$331=$B72)*(Fixtures!$X$322:$X$331))</f>
        <v>3</v>
      </c>
      <c r="D72" s="12">
        <f ca="1">SUMPRODUCT((Fixtures!$A$322:$A$331=D$1)*(Fixtures!$C$322:$C$331=$B72)*(Fixtures!$W$322:$W$331))+SUMPRODUCT((Fixtures!$B$322:$B$331=D$1)*(Fixtures!$D$322:$D$331=$B72)*(Fixtures!$X$322:$X$331))</f>
        <v>3</v>
      </c>
      <c r="E72" s="12">
        <f ca="1">SUMPRODUCT((Fixtures!$A$322:$A$331=E$1)*(Fixtures!$C$322:$C$331=$B72)*(Fixtures!$W$322:$W$331))+SUMPRODUCT((Fixtures!$B$322:$B$331=E$1)*(Fixtures!$D$322:$D$331=$B72)*(Fixtures!$X$322:$X$331))</f>
        <v>0</v>
      </c>
      <c r="F72" s="12">
        <f ca="1">SUMPRODUCT((Fixtures!$A$322:$A$331=F$1)*(Fixtures!$C$322:$C$331=$B72)*(Fixtures!$W$322:$W$331))+SUMPRODUCT((Fixtures!$B$322:$B$331=F$1)*(Fixtures!$D$322:$D$331=$B72)*(Fixtures!$X$322:$X$331))</f>
        <v>0</v>
      </c>
      <c r="G72" s="12">
        <f ca="1">SUMPRODUCT((Fixtures!$A$322:$A$331=G$1)*(Fixtures!$C$322:$C$331=$B72)*(Fixtures!$W$322:$W$331))+SUMPRODUCT((Fixtures!$B$322:$B$331=G$1)*(Fixtures!$D$322:$D$331=$B72)*(Fixtures!$X$322:$X$331))</f>
        <v>3</v>
      </c>
      <c r="H72" s="12">
        <f ca="1">SUMPRODUCT((Fixtures!$A$322:$A$331=H$1)*(Fixtures!$C$322:$C$331=$B72)*(Fixtures!$W$322:$W$331))+SUMPRODUCT((Fixtures!$B$322:$B$331=H$1)*(Fixtures!$D$322:$D$331=$B72)*(Fixtures!$X$322:$X$331))</f>
        <v>3</v>
      </c>
      <c r="I72" s="12">
        <f ca="1">SUMPRODUCT((Fixtures!$A$322:$A$331=I$1)*(Fixtures!$C$322:$C$331=$B72)*(Fixtures!$W$322:$W$331))+SUMPRODUCT((Fixtures!$B$322:$B$331=I$1)*(Fixtures!$D$322:$D$331=$B72)*(Fixtures!$X$322:$X$331))</f>
        <v>0</v>
      </c>
      <c r="J72" s="12">
        <f ca="1">SUMPRODUCT((Fixtures!$A$322:$A$331=J$1)*(Fixtures!$C$322:$C$331=$B72)*(Fixtures!$W$322:$W$331))+SUMPRODUCT((Fixtures!$B$322:$B$331=J$1)*(Fixtures!$D$322:$D$331=$B72)*(Fixtures!$X$322:$X$331))</f>
        <v>1</v>
      </c>
      <c r="K72" s="12">
        <f ca="1">SUMPRODUCT((Fixtures!$A$322:$A$331=K$1)*(Fixtures!$C$322:$C$331=$B72)*(Fixtures!$W$322:$W$331))+SUMPRODUCT((Fixtures!$B$322:$B$331=K$1)*(Fixtures!$D$322:$D$331=$B72)*(Fixtures!$X$322:$X$331))</f>
        <v>3</v>
      </c>
      <c r="L72" s="12">
        <f ca="1">SUMPRODUCT((Fixtures!$A$322:$A$331=L$1)*(Fixtures!$C$322:$C$331=$B72)*(Fixtures!$W$322:$W$331))+SUMPRODUCT((Fixtures!$B$322:$B$331=L$1)*(Fixtures!$D$322:$D$331=$B72)*(Fixtures!$X$322:$X$331))</f>
        <v>3</v>
      </c>
      <c r="M72" s="12">
        <f ca="1">SUMPRODUCT((Fixtures!$A$322:$A$331=M$1)*(Fixtures!$C$322:$C$331=$B72)*(Fixtures!$W$322:$W$331))+SUMPRODUCT((Fixtures!$B$322:$B$331=M$1)*(Fixtures!$D$322:$D$331=$B72)*(Fixtures!$X$322:$X$331))</f>
        <v>3</v>
      </c>
      <c r="N72" s="12">
        <f ca="1">SUMPRODUCT((Fixtures!$A$322:$A$331=N$1)*(Fixtures!$C$322:$C$331=$B72)*(Fixtures!$W$322:$W$331))+SUMPRODUCT((Fixtures!$B$322:$B$331=N$1)*(Fixtures!$D$322:$D$331=$B72)*(Fixtures!$X$322:$X$331))</f>
        <v>1</v>
      </c>
      <c r="O72" s="12">
        <f ca="1">SUMPRODUCT((Fixtures!$A$322:$A$331=O$1)*(Fixtures!$C$322:$C$331=$B72)*(Fixtures!$W$322:$W$331))+SUMPRODUCT((Fixtures!$B$322:$B$331=O$1)*(Fixtures!$D$322:$D$331=$B72)*(Fixtures!$X$322:$X$331))</f>
        <v>0</v>
      </c>
      <c r="P72" s="12">
        <f ca="1">SUMPRODUCT((Fixtures!$A$322:$A$331=P$1)*(Fixtures!$C$322:$C$331=$B72)*(Fixtures!$W$322:$W$331))+SUMPRODUCT((Fixtures!$B$322:$B$331=P$1)*(Fixtures!$D$322:$D$331=$B72)*(Fixtures!$X$322:$X$331))</f>
        <v>1</v>
      </c>
      <c r="Q72" s="12">
        <f ca="1">SUMPRODUCT((Fixtures!$A$322:$A$331=Q$1)*(Fixtures!$C$322:$C$331=$B72)*(Fixtures!$W$322:$W$331))+SUMPRODUCT((Fixtures!$B$322:$B$331=Q$1)*(Fixtures!$D$322:$D$331=$B72)*(Fixtures!$X$322:$X$331))</f>
        <v>1</v>
      </c>
      <c r="R72" s="12">
        <f ca="1">SUMPRODUCT((Fixtures!$A$322:$A$331=R$1)*(Fixtures!$C$322:$C$331=$B72)*(Fixtures!$W$322:$W$331))+SUMPRODUCT((Fixtures!$B$322:$B$331=R$1)*(Fixtures!$D$322:$D$331=$B72)*(Fixtures!$X$322:$X$331))</f>
        <v>0</v>
      </c>
      <c r="S72" s="12">
        <f ca="1">SUMPRODUCT((Fixtures!$A$322:$A$331=S$1)*(Fixtures!$C$322:$C$331=$B72)*(Fixtures!$W$322:$W$331))+SUMPRODUCT((Fixtures!$B$322:$B$331=S$1)*(Fixtures!$D$322:$D$331=$B72)*(Fixtures!$X$322:$X$331))</f>
        <v>1</v>
      </c>
      <c r="T72" s="12">
        <f ca="1">SUMPRODUCT((Fixtures!$A$322:$A$331=T$1)*(Fixtures!$C$322:$C$331=$B72)*(Fixtures!$W$322:$W$331))+SUMPRODUCT((Fixtures!$B$322:$B$331=T$1)*(Fixtures!$D$322:$D$331=$B72)*(Fixtures!$X$322:$X$331))</f>
        <v>1</v>
      </c>
      <c r="U72" s="12">
        <f ca="1">SUMPRODUCT((Fixtures!$A$322:$A$331=U$1)*(Fixtures!$C$322:$C$331=$B72)*(Fixtures!$W$322:$W$331))+SUMPRODUCT((Fixtures!$B$322:$B$331=U$1)*(Fixtures!$D$322:$D$331=$B72)*(Fixtures!$X$322:$X$331))</f>
        <v>0</v>
      </c>
      <c r="V72" s="12">
        <f ca="1">SUMPRODUCT((Fixtures!$A$322:$A$331=V$1)*(Fixtures!$C$322:$C$331=$B72)*(Fixtures!$W$322:$W$331))+SUMPRODUCT((Fixtures!$B$322:$B$331=V$1)*(Fixtures!$D$322:$D$331=$B72)*(Fixtures!$X$322:$X$331))</f>
        <v>0</v>
      </c>
    </row>
    <row r="73" spans="1:22" x14ac:dyDescent="0.25">
      <c r="A73" s="7" t="s">
        <v>27</v>
      </c>
      <c r="B73" s="8">
        <v>34</v>
      </c>
      <c r="C73" s="12">
        <f ca="1">SUMPRODUCT((Fixtures!$A$332:$A$341=C$1)*(Fixtures!$C$332:$C$341=$B73)*(Fixtures!$W$332:$W$341))+SUMPRODUCT((Fixtures!$B$332:$B$341=C$1)*(Fixtures!$D$332:$D$341=$B73)*(Fixtures!$X$332:$X$341))</f>
        <v>3</v>
      </c>
      <c r="D73" s="12">
        <f ca="1">SUMPRODUCT((Fixtures!$A$332:$A$341=D$1)*(Fixtures!$C$332:$C$341=$B73)*(Fixtures!$W$332:$W$341))+SUMPRODUCT((Fixtures!$B$332:$B$341=D$1)*(Fixtures!$D$332:$D$341=$B73)*(Fixtures!$X$332:$X$341))</f>
        <v>0</v>
      </c>
      <c r="E73" s="12">
        <f ca="1">SUMPRODUCT((Fixtures!$A$332:$A$341=E$1)*(Fixtures!$C$332:$C$341=$B73)*(Fixtures!$W$332:$W$341))+SUMPRODUCT((Fixtures!$B$332:$B$341=E$1)*(Fixtures!$D$332:$D$341=$B73)*(Fixtures!$X$332:$X$341))</f>
        <v>3</v>
      </c>
      <c r="F73" s="12">
        <f ca="1">SUMPRODUCT((Fixtures!$A$332:$A$341=F$1)*(Fixtures!$C$332:$C$341=$B73)*(Fixtures!$W$332:$W$341))+SUMPRODUCT((Fixtures!$B$332:$B$341=F$1)*(Fixtures!$D$332:$D$341=$B73)*(Fixtures!$X$332:$X$341))</f>
        <v>0</v>
      </c>
      <c r="G73" s="12">
        <f ca="1">SUMPRODUCT((Fixtures!$A$332:$A$341=G$1)*(Fixtures!$C$332:$C$341=$B73)*(Fixtures!$W$332:$W$341))+SUMPRODUCT((Fixtures!$B$332:$B$341=G$1)*(Fixtures!$D$332:$D$341=$B73)*(Fixtures!$X$332:$X$341))</f>
        <v>3</v>
      </c>
      <c r="H73" s="12">
        <f ca="1">SUMPRODUCT((Fixtures!$A$332:$A$341=H$1)*(Fixtures!$C$332:$C$341=$B73)*(Fixtures!$W$332:$W$341))+SUMPRODUCT((Fixtures!$B$332:$B$341=H$1)*(Fixtures!$D$332:$D$341=$B73)*(Fixtures!$X$332:$X$341))</f>
        <v>3</v>
      </c>
      <c r="I73" s="12">
        <f ca="1">SUMPRODUCT((Fixtures!$A$332:$A$341=I$1)*(Fixtures!$C$332:$C$341=$B73)*(Fixtures!$W$332:$W$341))+SUMPRODUCT((Fixtures!$B$332:$B$341=I$1)*(Fixtures!$D$332:$D$341=$B73)*(Fixtures!$X$332:$X$341))</f>
        <v>0</v>
      </c>
      <c r="J73" s="12">
        <f ca="1">SUMPRODUCT((Fixtures!$A$332:$A$341=J$1)*(Fixtures!$C$332:$C$341=$B73)*(Fixtures!$W$332:$W$341))+SUMPRODUCT((Fixtures!$B$332:$B$341=J$1)*(Fixtures!$D$332:$D$341=$B73)*(Fixtures!$X$332:$X$341))</f>
        <v>0</v>
      </c>
      <c r="K73" s="12">
        <f ca="1">SUMPRODUCT((Fixtures!$A$332:$A$341=K$1)*(Fixtures!$C$332:$C$341=$B73)*(Fixtures!$W$332:$W$341))+SUMPRODUCT((Fixtures!$B$332:$B$341=K$1)*(Fixtures!$D$332:$D$341=$B73)*(Fixtures!$X$332:$X$341))</f>
        <v>0</v>
      </c>
      <c r="L73" s="12">
        <f ca="1">SUMPRODUCT((Fixtures!$A$332:$A$341=L$1)*(Fixtures!$C$332:$C$341=$B73)*(Fixtures!$W$332:$W$341))+SUMPRODUCT((Fixtures!$B$332:$B$341=L$1)*(Fixtures!$D$332:$D$341=$B73)*(Fixtures!$X$332:$X$341))</f>
        <v>3</v>
      </c>
      <c r="M73" s="12">
        <f ca="1">SUMPRODUCT((Fixtures!$A$332:$A$341=M$1)*(Fixtures!$C$332:$C$341=$B73)*(Fixtures!$W$332:$W$341))+SUMPRODUCT((Fixtures!$B$332:$B$341=M$1)*(Fixtures!$D$332:$D$341=$B73)*(Fixtures!$X$332:$X$341))</f>
        <v>0</v>
      </c>
      <c r="N73" s="12">
        <f ca="1">SUMPRODUCT((Fixtures!$A$332:$A$341=N$1)*(Fixtures!$C$332:$C$341=$B73)*(Fixtures!$W$332:$W$341))+SUMPRODUCT((Fixtures!$B$332:$B$341=N$1)*(Fixtures!$D$332:$D$341=$B73)*(Fixtures!$X$332:$X$341))</f>
        <v>1</v>
      </c>
      <c r="O73" s="12">
        <f ca="1">SUMPRODUCT((Fixtures!$A$332:$A$341=O$1)*(Fixtures!$C$332:$C$341=$B73)*(Fixtures!$W$332:$W$341))+SUMPRODUCT((Fixtures!$B$332:$B$341=O$1)*(Fixtures!$D$332:$D$341=$B73)*(Fixtures!$X$332:$X$341))</f>
        <v>3</v>
      </c>
      <c r="P73" s="12">
        <f ca="1">SUMPRODUCT((Fixtures!$A$332:$A$341=P$1)*(Fixtures!$C$332:$C$341=$B73)*(Fixtures!$W$332:$W$341))+SUMPRODUCT((Fixtures!$B$332:$B$341=P$1)*(Fixtures!$D$332:$D$341=$B73)*(Fixtures!$X$332:$X$341))</f>
        <v>3</v>
      </c>
      <c r="Q73" s="12">
        <f ca="1">SUMPRODUCT((Fixtures!$A$332:$A$341=Q$1)*(Fixtures!$C$332:$C$341=$B73)*(Fixtures!$W$332:$W$341))+SUMPRODUCT((Fixtures!$B$332:$B$341=Q$1)*(Fixtures!$D$332:$D$341=$B73)*(Fixtures!$X$332:$X$341))</f>
        <v>3</v>
      </c>
      <c r="R73" s="12">
        <f ca="1">SUMPRODUCT((Fixtures!$A$332:$A$341=R$1)*(Fixtures!$C$332:$C$341=$B73)*(Fixtures!$W$332:$W$341))+SUMPRODUCT((Fixtures!$B$332:$B$341=R$1)*(Fixtures!$D$332:$D$341=$B73)*(Fixtures!$X$332:$X$341))</f>
        <v>0</v>
      </c>
      <c r="S73" s="12">
        <f ca="1">SUMPRODUCT((Fixtures!$A$332:$A$341=S$1)*(Fixtures!$C$332:$C$341=$B73)*(Fixtures!$W$332:$W$341))+SUMPRODUCT((Fixtures!$B$332:$B$341=S$1)*(Fixtures!$D$332:$D$341=$B73)*(Fixtures!$X$332:$X$341))</f>
        <v>1</v>
      </c>
      <c r="T73" s="12">
        <f ca="1">SUMPRODUCT((Fixtures!$A$332:$A$341=T$1)*(Fixtures!$C$332:$C$341=$B73)*(Fixtures!$W$332:$W$341))+SUMPRODUCT((Fixtures!$B$332:$B$341=T$1)*(Fixtures!$D$332:$D$341=$B73)*(Fixtures!$X$332:$X$341))</f>
        <v>0</v>
      </c>
      <c r="U73" s="12">
        <f ca="1">SUMPRODUCT((Fixtures!$A$332:$A$341=U$1)*(Fixtures!$C$332:$C$341=$B73)*(Fixtures!$W$332:$W$341))+SUMPRODUCT((Fixtures!$B$332:$B$341=U$1)*(Fixtures!$D$332:$D$341=$B73)*(Fixtures!$X$332:$X$341))</f>
        <v>3</v>
      </c>
      <c r="V73" s="12">
        <f ca="1">SUMPRODUCT((Fixtures!$A$332:$A$341=V$1)*(Fixtures!$C$332:$C$341=$B73)*(Fixtures!$W$332:$W$341))+SUMPRODUCT((Fixtures!$B$332:$B$341=V$1)*(Fixtures!$D$332:$D$341=$B73)*(Fixtures!$X$332:$X$341))</f>
        <v>0</v>
      </c>
    </row>
    <row r="74" spans="1:22" x14ac:dyDescent="0.25">
      <c r="A74" s="7" t="s">
        <v>27</v>
      </c>
      <c r="B74" s="8">
        <v>35</v>
      </c>
      <c r="C74" s="12">
        <f ca="1">SUMPRODUCT((Fixtures!$A$342:$A$351=C$1)*(Fixtures!$C$342:$C$351=$B74)*(Fixtures!$W$342:$W$351))+SUMPRODUCT((Fixtures!$B$342:$B$351=C$1)*(Fixtures!$D$342:$D$351=$B74)*(Fixtures!$X$342:$X$351))</f>
        <v>1</v>
      </c>
      <c r="D74" s="12">
        <f ca="1">SUMPRODUCT((Fixtures!$A$342:$A$351=D$1)*(Fixtures!$C$342:$C$351=$B74)*(Fixtures!$W$342:$W$351))+SUMPRODUCT((Fixtures!$B$342:$B$351=D$1)*(Fixtures!$D$342:$D$351=$B74)*(Fixtures!$X$342:$X$351))</f>
        <v>1</v>
      </c>
      <c r="E74" s="12">
        <f ca="1">SUMPRODUCT((Fixtures!$A$342:$A$351=E$1)*(Fixtures!$C$342:$C$351=$B74)*(Fixtures!$W$342:$W$351))+SUMPRODUCT((Fixtures!$B$342:$B$351=E$1)*(Fixtures!$D$342:$D$351=$B74)*(Fixtures!$X$342:$X$351))</f>
        <v>1</v>
      </c>
      <c r="F74" s="12">
        <f ca="1">SUMPRODUCT((Fixtures!$A$342:$A$351=F$1)*(Fixtures!$C$342:$C$351=$B74)*(Fixtures!$W$342:$W$351))+SUMPRODUCT((Fixtures!$B$342:$B$351=F$1)*(Fixtures!$D$342:$D$351=$B74)*(Fixtures!$X$342:$X$351))</f>
        <v>1</v>
      </c>
      <c r="G74" s="12">
        <f ca="1">SUMPRODUCT((Fixtures!$A$342:$A$351=G$1)*(Fixtures!$C$342:$C$351=$B74)*(Fixtures!$W$342:$W$351))+SUMPRODUCT((Fixtures!$B$342:$B$351=G$1)*(Fixtures!$D$342:$D$351=$B74)*(Fixtures!$X$342:$X$351))</f>
        <v>1</v>
      </c>
      <c r="H74" s="12">
        <f ca="1">SUMPRODUCT((Fixtures!$A$342:$A$351=H$1)*(Fixtures!$C$342:$C$351=$B74)*(Fixtures!$W$342:$W$351))+SUMPRODUCT((Fixtures!$B$342:$B$351=H$1)*(Fixtures!$D$342:$D$351=$B74)*(Fixtures!$X$342:$X$351))</f>
        <v>1</v>
      </c>
      <c r="I74" s="12">
        <f ca="1">SUMPRODUCT((Fixtures!$A$342:$A$351=I$1)*(Fixtures!$C$342:$C$351=$B74)*(Fixtures!$W$342:$W$351))+SUMPRODUCT((Fixtures!$B$342:$B$351=I$1)*(Fixtures!$D$342:$D$351=$B74)*(Fixtures!$X$342:$X$351))</f>
        <v>1</v>
      </c>
      <c r="J74" s="12">
        <f ca="1">SUMPRODUCT((Fixtures!$A$342:$A$351=J$1)*(Fixtures!$C$342:$C$351=$B74)*(Fixtures!$W$342:$W$351))+SUMPRODUCT((Fixtures!$B$342:$B$351=J$1)*(Fixtures!$D$342:$D$351=$B74)*(Fixtures!$X$342:$X$351))</f>
        <v>3</v>
      </c>
      <c r="K74" s="12">
        <f ca="1">SUMPRODUCT((Fixtures!$A$342:$A$351=K$1)*(Fixtures!$C$342:$C$351=$B74)*(Fixtures!$W$342:$W$351))+SUMPRODUCT((Fixtures!$B$342:$B$351=K$1)*(Fixtures!$D$342:$D$351=$B74)*(Fixtures!$X$342:$X$351))</f>
        <v>3</v>
      </c>
      <c r="L74" s="12">
        <f ca="1">SUMPRODUCT((Fixtures!$A$342:$A$351=L$1)*(Fixtures!$C$342:$C$351=$B74)*(Fixtures!$W$342:$W$351))+SUMPRODUCT((Fixtures!$B$342:$B$351=L$1)*(Fixtures!$D$342:$D$351=$B74)*(Fixtures!$X$342:$X$351))</f>
        <v>0</v>
      </c>
      <c r="M74" s="12">
        <f ca="1">SUMPRODUCT((Fixtures!$A$342:$A$351=M$1)*(Fixtures!$C$342:$C$351=$B74)*(Fixtures!$W$342:$W$351))+SUMPRODUCT((Fixtures!$B$342:$B$351=M$1)*(Fixtures!$D$342:$D$351=$B74)*(Fixtures!$X$342:$X$351))</f>
        <v>3</v>
      </c>
      <c r="N74" s="12">
        <f ca="1">SUMPRODUCT((Fixtures!$A$342:$A$351=N$1)*(Fixtures!$C$342:$C$351=$B74)*(Fixtures!$W$342:$W$351))+SUMPRODUCT((Fixtures!$B$342:$B$351=N$1)*(Fixtures!$D$342:$D$351=$B74)*(Fixtures!$X$342:$X$351))</f>
        <v>0</v>
      </c>
      <c r="O74" s="12">
        <f ca="1">SUMPRODUCT((Fixtures!$A$342:$A$351=O$1)*(Fixtures!$C$342:$C$351=$B74)*(Fixtures!$W$342:$W$351))+SUMPRODUCT((Fixtures!$B$342:$B$351=O$1)*(Fixtures!$D$342:$D$351=$B74)*(Fixtures!$X$342:$X$351))</f>
        <v>0</v>
      </c>
      <c r="P74" s="12">
        <f ca="1">SUMPRODUCT((Fixtures!$A$342:$A$351=P$1)*(Fixtures!$C$342:$C$351=$B74)*(Fixtures!$W$342:$W$351))+SUMPRODUCT((Fixtures!$B$342:$B$351=P$1)*(Fixtures!$D$342:$D$351=$B74)*(Fixtures!$X$342:$X$351))</f>
        <v>3</v>
      </c>
      <c r="Q74" s="12">
        <f ca="1">SUMPRODUCT((Fixtures!$A$342:$A$351=Q$1)*(Fixtures!$C$342:$C$351=$B74)*(Fixtures!$W$342:$W$351))+SUMPRODUCT((Fixtures!$B$342:$B$351=Q$1)*(Fixtures!$D$342:$D$351=$B74)*(Fixtures!$X$342:$X$351))</f>
        <v>0</v>
      </c>
      <c r="R74" s="12">
        <f ca="1">SUMPRODUCT((Fixtures!$A$342:$A$351=R$1)*(Fixtures!$C$342:$C$351=$B74)*(Fixtures!$W$342:$W$351))+SUMPRODUCT((Fixtures!$B$342:$B$351=R$1)*(Fixtures!$D$342:$D$351=$B74)*(Fixtures!$X$342:$X$351))</f>
        <v>0</v>
      </c>
      <c r="S74" s="12">
        <f ca="1">SUMPRODUCT((Fixtures!$A$342:$A$351=S$1)*(Fixtures!$C$342:$C$351=$B74)*(Fixtures!$W$342:$W$351))+SUMPRODUCT((Fixtures!$B$342:$B$351=S$1)*(Fixtures!$D$342:$D$351=$B74)*(Fixtures!$X$342:$X$351))</f>
        <v>3</v>
      </c>
      <c r="T74" s="12">
        <f ca="1">SUMPRODUCT((Fixtures!$A$342:$A$351=T$1)*(Fixtures!$C$342:$C$351=$B74)*(Fixtures!$W$342:$W$351))+SUMPRODUCT((Fixtures!$B$342:$B$351=T$1)*(Fixtures!$D$342:$D$351=$B74)*(Fixtures!$X$342:$X$351))</f>
        <v>3</v>
      </c>
      <c r="U74" s="12">
        <f ca="1">SUMPRODUCT((Fixtures!$A$342:$A$351=U$1)*(Fixtures!$C$342:$C$351=$B74)*(Fixtures!$W$342:$W$351))+SUMPRODUCT((Fixtures!$B$342:$B$351=U$1)*(Fixtures!$D$342:$D$351=$B74)*(Fixtures!$X$342:$X$351))</f>
        <v>0</v>
      </c>
      <c r="V74" s="12">
        <f ca="1">SUMPRODUCT((Fixtures!$A$342:$A$351=V$1)*(Fixtures!$C$342:$C$351=$B74)*(Fixtures!$W$342:$W$351))+SUMPRODUCT((Fixtures!$B$342:$B$351=V$1)*(Fixtures!$D$342:$D$351=$B74)*(Fixtures!$X$342:$X$351))</f>
        <v>1</v>
      </c>
    </row>
    <row r="75" spans="1:22" x14ac:dyDescent="0.25">
      <c r="A75" s="7" t="s">
        <v>27</v>
      </c>
      <c r="B75" s="8">
        <v>36</v>
      </c>
      <c r="C75" s="12">
        <f ca="1">SUMPRODUCT((Fixtures!$A$352:$A$361=C$1)*(Fixtures!$C$352:$C$361=$B75)*(Fixtures!$W$352:$W$361))+SUMPRODUCT((Fixtures!$B$352:$B$361=C$1)*(Fixtures!$D$352:$D$361=$B75)*(Fixtures!$X$352:$X$361))</f>
        <v>1</v>
      </c>
      <c r="D75" s="12">
        <f ca="1">SUMPRODUCT((Fixtures!$A$352:$A$361=D$1)*(Fixtures!$C$352:$C$361=$B75)*(Fixtures!$W$352:$W$361))+SUMPRODUCT((Fixtures!$B$352:$B$361=D$1)*(Fixtures!$D$352:$D$361=$B75)*(Fixtures!$X$352:$X$361))</f>
        <v>1</v>
      </c>
      <c r="E75" s="12">
        <f ca="1">SUMPRODUCT((Fixtures!$A$352:$A$361=E$1)*(Fixtures!$C$352:$C$361=$B75)*(Fixtures!$W$352:$W$361))+SUMPRODUCT((Fixtures!$B$352:$B$361=E$1)*(Fixtures!$D$352:$D$361=$B75)*(Fixtures!$X$352:$X$361))</f>
        <v>3</v>
      </c>
      <c r="F75" s="12">
        <f ca="1">SUMPRODUCT((Fixtures!$A$352:$A$361=F$1)*(Fixtures!$C$352:$C$361=$B75)*(Fixtures!$W$352:$W$361))+SUMPRODUCT((Fixtures!$B$352:$B$361=F$1)*(Fixtures!$D$352:$D$361=$B75)*(Fixtures!$X$352:$X$361))</f>
        <v>0</v>
      </c>
      <c r="G75" s="12">
        <f ca="1">SUMPRODUCT((Fixtures!$A$352:$A$361=G$1)*(Fixtures!$C$352:$C$361=$B75)*(Fixtures!$W$352:$W$361))+SUMPRODUCT((Fixtures!$B$352:$B$361=G$1)*(Fixtures!$D$352:$D$361=$B75)*(Fixtures!$X$352:$X$361))</f>
        <v>0</v>
      </c>
      <c r="H75" s="12">
        <f ca="1">SUMPRODUCT((Fixtures!$A$352:$A$361=H$1)*(Fixtures!$C$352:$C$361=$B75)*(Fixtures!$W$352:$W$361))+SUMPRODUCT((Fixtures!$B$352:$B$361=H$1)*(Fixtures!$D$352:$D$361=$B75)*(Fixtures!$X$352:$X$361))</f>
        <v>1</v>
      </c>
      <c r="I75" s="12">
        <f ca="1">SUMPRODUCT((Fixtures!$A$352:$A$361=I$1)*(Fixtures!$C$352:$C$361=$B75)*(Fixtures!$W$352:$W$361))+SUMPRODUCT((Fixtures!$B$352:$B$361=I$1)*(Fixtures!$D$352:$D$361=$B75)*(Fixtures!$X$352:$X$361))</f>
        <v>0</v>
      </c>
      <c r="J75" s="12">
        <f ca="1">SUMPRODUCT((Fixtures!$A$352:$A$361=J$1)*(Fixtures!$C$352:$C$361=$B75)*(Fixtures!$W$352:$W$361))+SUMPRODUCT((Fixtures!$B$352:$B$361=J$1)*(Fixtures!$D$352:$D$361=$B75)*(Fixtures!$X$352:$X$361))</f>
        <v>0</v>
      </c>
      <c r="K75" s="12">
        <f ca="1">SUMPRODUCT((Fixtures!$A$352:$A$361=K$1)*(Fixtures!$C$352:$C$361=$B75)*(Fixtures!$W$352:$W$361))+SUMPRODUCT((Fixtures!$B$352:$B$361=K$1)*(Fixtures!$D$352:$D$361=$B75)*(Fixtures!$X$352:$X$361))</f>
        <v>3</v>
      </c>
      <c r="L75" s="12">
        <f ca="1">SUMPRODUCT((Fixtures!$A$352:$A$361=L$1)*(Fixtures!$C$352:$C$361=$B75)*(Fixtures!$W$352:$W$361))+SUMPRODUCT((Fixtures!$B$352:$B$361=L$1)*(Fixtures!$D$352:$D$361=$B75)*(Fixtures!$X$352:$X$361))</f>
        <v>1</v>
      </c>
      <c r="M75" s="12">
        <f ca="1">SUMPRODUCT((Fixtures!$A$352:$A$361=M$1)*(Fixtures!$C$352:$C$361=$B75)*(Fixtures!$W$352:$W$361))+SUMPRODUCT((Fixtures!$B$352:$B$361=M$1)*(Fixtures!$D$352:$D$361=$B75)*(Fixtures!$X$352:$X$361))</f>
        <v>3</v>
      </c>
      <c r="N75" s="12">
        <f ca="1">SUMPRODUCT((Fixtures!$A$352:$A$361=N$1)*(Fixtures!$C$352:$C$361=$B75)*(Fixtures!$W$352:$W$361))+SUMPRODUCT((Fixtures!$B$352:$B$361=N$1)*(Fixtures!$D$352:$D$361=$B75)*(Fixtures!$X$352:$X$361))</f>
        <v>0</v>
      </c>
      <c r="O75" s="12">
        <f ca="1">SUMPRODUCT((Fixtures!$A$352:$A$361=O$1)*(Fixtures!$C$352:$C$361=$B75)*(Fixtures!$W$352:$W$361))+SUMPRODUCT((Fixtures!$B$352:$B$361=O$1)*(Fixtures!$D$352:$D$361=$B75)*(Fixtures!$X$352:$X$361))</f>
        <v>1</v>
      </c>
      <c r="P75" s="12">
        <f ca="1">SUMPRODUCT((Fixtures!$A$352:$A$361=P$1)*(Fixtures!$C$352:$C$361=$B75)*(Fixtures!$W$352:$W$361))+SUMPRODUCT((Fixtures!$B$352:$B$361=P$1)*(Fixtures!$D$352:$D$361=$B75)*(Fixtures!$X$352:$X$361))</f>
        <v>3</v>
      </c>
      <c r="Q75" s="12">
        <f ca="1">SUMPRODUCT((Fixtures!$A$352:$A$361=Q$1)*(Fixtures!$C$352:$C$361=$B75)*(Fixtures!$W$352:$W$361))+SUMPRODUCT((Fixtures!$B$352:$B$361=Q$1)*(Fixtures!$D$352:$D$361=$B75)*(Fixtures!$X$352:$X$361))</f>
        <v>1</v>
      </c>
      <c r="R75" s="12">
        <f ca="1">SUMPRODUCT((Fixtures!$A$352:$A$361=R$1)*(Fixtures!$C$352:$C$361=$B75)*(Fixtures!$W$352:$W$361))+SUMPRODUCT((Fixtures!$B$352:$B$361=R$1)*(Fixtures!$D$352:$D$361=$B75)*(Fixtures!$X$352:$X$361))</f>
        <v>1</v>
      </c>
      <c r="S75" s="12">
        <f ca="1">SUMPRODUCT((Fixtures!$A$352:$A$361=S$1)*(Fixtures!$C$352:$C$361=$B75)*(Fixtures!$W$352:$W$361))+SUMPRODUCT((Fixtures!$B$352:$B$361=S$1)*(Fixtures!$D$352:$D$361=$B75)*(Fixtures!$X$352:$X$361))</f>
        <v>1</v>
      </c>
      <c r="T75" s="12">
        <f ca="1">SUMPRODUCT((Fixtures!$A$352:$A$361=T$1)*(Fixtures!$C$352:$C$361=$B75)*(Fixtures!$W$352:$W$361))+SUMPRODUCT((Fixtures!$B$352:$B$361=T$1)*(Fixtures!$D$352:$D$361=$B75)*(Fixtures!$X$352:$X$361))</f>
        <v>1</v>
      </c>
      <c r="U75" s="12">
        <f ca="1">SUMPRODUCT((Fixtures!$A$352:$A$361=U$1)*(Fixtures!$C$352:$C$361=$B75)*(Fixtures!$W$352:$W$361))+SUMPRODUCT((Fixtures!$B$352:$B$361=U$1)*(Fixtures!$D$352:$D$361=$B75)*(Fixtures!$X$352:$X$361))</f>
        <v>3</v>
      </c>
      <c r="V75" s="12">
        <f ca="1">SUMPRODUCT((Fixtures!$A$352:$A$361=V$1)*(Fixtures!$C$352:$C$361=$B75)*(Fixtures!$W$352:$W$361))+SUMPRODUCT((Fixtures!$B$352:$B$361=V$1)*(Fixtures!$D$352:$D$361=$B75)*(Fixtures!$X$352:$X$361))</f>
        <v>1</v>
      </c>
    </row>
    <row r="76" spans="1:22" x14ac:dyDescent="0.25">
      <c r="A76" s="7" t="s">
        <v>27</v>
      </c>
      <c r="B76" s="8">
        <v>37</v>
      </c>
      <c r="C76" s="12">
        <f ca="1">SUMPRODUCT((Fixtures!$A$362:$A$371=C$1)*(Fixtures!$C$362:$C$371=$B76)*(Fixtures!$W$362:$W$371))+SUMPRODUCT((Fixtures!$B$362:$B$371=C$1)*(Fixtures!$D$362:$D$371=$B76)*(Fixtures!$X$362:$X$371))</f>
        <v>0</v>
      </c>
      <c r="D76" s="12">
        <f ca="1">SUMPRODUCT((Fixtures!$A$362:$A$371=D$1)*(Fixtures!$C$362:$C$371=$B76)*(Fixtures!$W$362:$W$371))+SUMPRODUCT((Fixtures!$B$362:$B$371=D$1)*(Fixtures!$D$362:$D$371=$B76)*(Fixtures!$X$362:$X$371))</f>
        <v>0</v>
      </c>
      <c r="E76" s="12">
        <f ca="1">SUMPRODUCT((Fixtures!$A$362:$A$371=E$1)*(Fixtures!$C$362:$C$371=$B76)*(Fixtures!$W$362:$W$371))+SUMPRODUCT((Fixtures!$B$362:$B$371=E$1)*(Fixtures!$D$362:$D$371=$B76)*(Fixtures!$X$362:$X$371))</f>
        <v>0</v>
      </c>
      <c r="F76" s="12">
        <f ca="1">SUMPRODUCT((Fixtures!$A$362:$A$371=F$1)*(Fixtures!$C$362:$C$371=$B76)*(Fixtures!$W$362:$W$371))+SUMPRODUCT((Fixtures!$B$362:$B$371=F$1)*(Fixtures!$D$362:$D$371=$B76)*(Fixtures!$X$362:$X$371))</f>
        <v>3</v>
      </c>
      <c r="G76" s="12">
        <f ca="1">SUMPRODUCT((Fixtures!$A$362:$A$371=G$1)*(Fixtures!$C$362:$C$371=$B76)*(Fixtures!$W$362:$W$371))+SUMPRODUCT((Fixtures!$B$362:$B$371=G$1)*(Fixtures!$D$362:$D$371=$B76)*(Fixtures!$X$362:$X$371))</f>
        <v>1</v>
      </c>
      <c r="H76" s="12">
        <f ca="1">SUMPRODUCT((Fixtures!$A$362:$A$371=H$1)*(Fixtures!$C$362:$C$371=$B76)*(Fixtures!$W$362:$W$371))+SUMPRODUCT((Fixtures!$B$362:$B$371=H$1)*(Fixtures!$D$362:$D$371=$B76)*(Fixtures!$X$362:$X$371))</f>
        <v>0</v>
      </c>
      <c r="I76" s="12">
        <f ca="1">SUMPRODUCT((Fixtures!$A$362:$A$371=I$1)*(Fixtures!$C$362:$C$371=$B76)*(Fixtures!$W$362:$W$371))+SUMPRODUCT((Fixtures!$B$362:$B$371=I$1)*(Fixtures!$D$362:$D$371=$B76)*(Fixtures!$X$362:$X$371))</f>
        <v>0</v>
      </c>
      <c r="J76" s="12">
        <f ca="1">SUMPRODUCT((Fixtures!$A$362:$A$371=J$1)*(Fixtures!$C$362:$C$371=$B76)*(Fixtures!$W$362:$W$371))+SUMPRODUCT((Fixtures!$B$362:$B$371=J$1)*(Fixtures!$D$362:$D$371=$B76)*(Fixtures!$X$362:$X$371))</f>
        <v>0</v>
      </c>
      <c r="K76" s="12">
        <f ca="1">SUMPRODUCT((Fixtures!$A$362:$A$371=K$1)*(Fixtures!$C$362:$C$371=$B76)*(Fixtures!$W$362:$W$371))+SUMPRODUCT((Fixtures!$B$362:$B$371=K$1)*(Fixtures!$D$362:$D$371=$B76)*(Fixtures!$X$362:$X$371))</f>
        <v>1</v>
      </c>
      <c r="L76" s="12">
        <f ca="1">SUMPRODUCT((Fixtures!$A$362:$A$371=L$1)*(Fixtures!$C$362:$C$371=$B76)*(Fixtures!$W$362:$W$371))+SUMPRODUCT((Fixtures!$B$362:$B$371=L$1)*(Fixtures!$D$362:$D$371=$B76)*(Fixtures!$X$362:$X$371))</f>
        <v>3</v>
      </c>
      <c r="M76" s="12">
        <f ca="1">SUMPRODUCT((Fixtures!$A$362:$A$371=M$1)*(Fixtures!$C$362:$C$371=$B76)*(Fixtures!$W$362:$W$371))+SUMPRODUCT((Fixtures!$B$362:$B$371=M$1)*(Fixtures!$D$362:$D$371=$B76)*(Fixtures!$X$362:$X$371))</f>
        <v>3</v>
      </c>
      <c r="N76" s="12">
        <f ca="1">SUMPRODUCT((Fixtures!$A$362:$A$371=N$1)*(Fixtures!$C$362:$C$371=$B76)*(Fixtures!$W$362:$W$371))+SUMPRODUCT((Fixtures!$B$362:$B$371=N$1)*(Fixtures!$D$362:$D$371=$B76)*(Fixtures!$X$362:$X$371))</f>
        <v>0</v>
      </c>
      <c r="O76" s="12">
        <f ca="1">SUMPRODUCT((Fixtures!$A$362:$A$371=O$1)*(Fixtures!$C$362:$C$371=$B76)*(Fixtures!$W$362:$W$371))+SUMPRODUCT((Fixtures!$B$362:$B$371=O$1)*(Fixtures!$D$362:$D$371=$B76)*(Fixtures!$X$362:$X$371))</f>
        <v>3</v>
      </c>
      <c r="P76" s="12">
        <f ca="1">SUMPRODUCT((Fixtures!$A$362:$A$371=P$1)*(Fixtures!$C$362:$C$371=$B76)*(Fixtures!$W$362:$W$371))+SUMPRODUCT((Fixtures!$B$362:$B$371=P$1)*(Fixtures!$D$362:$D$371=$B76)*(Fixtures!$X$362:$X$371))</f>
        <v>3</v>
      </c>
      <c r="Q76" s="12">
        <f ca="1">SUMPRODUCT((Fixtures!$A$362:$A$371=Q$1)*(Fixtures!$C$362:$C$371=$B76)*(Fixtures!$W$362:$W$371))+SUMPRODUCT((Fixtures!$B$362:$B$371=Q$1)*(Fixtures!$D$362:$D$371=$B76)*(Fixtures!$X$362:$X$371))</f>
        <v>3</v>
      </c>
      <c r="R76" s="12">
        <f ca="1">SUMPRODUCT((Fixtures!$A$362:$A$371=R$1)*(Fixtures!$C$362:$C$371=$B76)*(Fixtures!$W$362:$W$371))+SUMPRODUCT((Fixtures!$B$362:$B$371=R$1)*(Fixtures!$D$362:$D$371=$B76)*(Fixtures!$X$362:$X$371))</f>
        <v>3</v>
      </c>
      <c r="S76" s="12">
        <f ca="1">SUMPRODUCT((Fixtures!$A$362:$A$371=S$1)*(Fixtures!$C$362:$C$371=$B76)*(Fixtures!$W$362:$W$371))+SUMPRODUCT((Fixtures!$B$362:$B$371=S$1)*(Fixtures!$D$362:$D$371=$B76)*(Fixtures!$X$362:$X$371))</f>
        <v>0</v>
      </c>
      <c r="T76" s="12">
        <f ca="1">SUMPRODUCT((Fixtures!$A$362:$A$371=T$1)*(Fixtures!$C$362:$C$371=$B76)*(Fixtures!$W$362:$W$371))+SUMPRODUCT((Fixtures!$B$362:$B$371=T$1)*(Fixtures!$D$362:$D$371=$B76)*(Fixtures!$X$362:$X$371))</f>
        <v>3</v>
      </c>
      <c r="U76" s="12">
        <f ca="1">SUMPRODUCT((Fixtures!$A$362:$A$371=U$1)*(Fixtures!$C$362:$C$371=$B76)*(Fixtures!$W$362:$W$371))+SUMPRODUCT((Fixtures!$B$362:$B$371=U$1)*(Fixtures!$D$362:$D$371=$B76)*(Fixtures!$X$362:$X$371))</f>
        <v>0</v>
      </c>
      <c r="V76" s="12">
        <f ca="1">SUMPRODUCT((Fixtures!$A$362:$A$371=V$1)*(Fixtures!$C$362:$C$371=$B76)*(Fixtures!$W$362:$W$371))+SUMPRODUCT((Fixtures!$B$362:$B$371=V$1)*(Fixtures!$D$362:$D$371=$B76)*(Fixtures!$X$362:$X$371))</f>
        <v>3</v>
      </c>
    </row>
    <row r="77" spans="1:22" x14ac:dyDescent="0.25">
      <c r="A77" s="7" t="s">
        <v>27</v>
      </c>
      <c r="B77" s="8">
        <v>38</v>
      </c>
      <c r="C77" s="12">
        <f ca="1">SUMPRODUCT((Fixtures!$A$372:$A$381=C$1)*(Fixtures!$C$372:$C$381=$B77)*(Fixtures!$W$372:$W$381))+SUMPRODUCT((Fixtures!$B$372:$B$381=C$1)*(Fixtures!$D$372:$D$381=$B77)*(Fixtures!$X$372:$X$381))</f>
        <v>3</v>
      </c>
      <c r="D77" s="12">
        <f ca="1">SUMPRODUCT((Fixtures!$A$372:$A$381=D$1)*(Fixtures!$C$372:$C$381=$B77)*(Fixtures!$W$372:$W$381))+SUMPRODUCT((Fixtures!$B$372:$B$381=D$1)*(Fixtures!$D$372:$D$381=$B77)*(Fixtures!$X$372:$X$381))</f>
        <v>1</v>
      </c>
      <c r="E77" s="12">
        <f ca="1">SUMPRODUCT((Fixtures!$A$372:$A$381=E$1)*(Fixtures!$C$372:$C$381=$B77)*(Fixtures!$W$372:$W$381))+SUMPRODUCT((Fixtures!$B$372:$B$381=E$1)*(Fixtures!$D$372:$D$381=$B77)*(Fixtures!$X$372:$X$381))</f>
        <v>1</v>
      </c>
      <c r="F77" s="12">
        <f ca="1">SUMPRODUCT((Fixtures!$A$372:$A$381=F$1)*(Fixtures!$C$372:$C$381=$B77)*(Fixtures!$W$372:$W$381))+SUMPRODUCT((Fixtures!$B$372:$B$381=F$1)*(Fixtures!$D$372:$D$381=$B77)*(Fixtures!$X$372:$X$381))</f>
        <v>1</v>
      </c>
      <c r="G77" s="12">
        <f ca="1">SUMPRODUCT((Fixtures!$A$372:$A$381=G$1)*(Fixtures!$C$372:$C$381=$B77)*(Fixtures!$W$372:$W$381))+SUMPRODUCT((Fixtures!$B$372:$B$381=G$1)*(Fixtures!$D$372:$D$381=$B77)*(Fixtures!$X$372:$X$381))</f>
        <v>3</v>
      </c>
      <c r="H77" s="12">
        <f ca="1">SUMPRODUCT((Fixtures!$A$372:$A$381=H$1)*(Fixtures!$C$372:$C$381=$B77)*(Fixtures!$W$372:$W$381))+SUMPRODUCT((Fixtures!$B$372:$B$381=H$1)*(Fixtures!$D$372:$D$381=$B77)*(Fixtures!$X$372:$X$381))</f>
        <v>3</v>
      </c>
      <c r="I77" s="12">
        <f ca="1">SUMPRODUCT((Fixtures!$A$372:$A$381=I$1)*(Fixtures!$C$372:$C$381=$B77)*(Fixtures!$W$372:$W$381))+SUMPRODUCT((Fixtures!$B$372:$B$381=I$1)*(Fixtures!$D$372:$D$381=$B77)*(Fixtures!$X$372:$X$381))</f>
        <v>3</v>
      </c>
      <c r="J77" s="12">
        <f ca="1">SUMPRODUCT((Fixtures!$A$372:$A$381=J$1)*(Fixtures!$C$372:$C$381=$B77)*(Fixtures!$W$372:$W$381))+SUMPRODUCT((Fixtures!$B$372:$B$381=J$1)*(Fixtures!$D$372:$D$381=$B77)*(Fixtures!$X$372:$X$381))</f>
        <v>3</v>
      </c>
      <c r="K77" s="12">
        <f ca="1">SUMPRODUCT((Fixtures!$A$372:$A$381=K$1)*(Fixtures!$C$372:$C$381=$B77)*(Fixtures!$W$372:$W$381))+SUMPRODUCT((Fixtures!$B$372:$B$381=K$1)*(Fixtures!$D$372:$D$381=$B77)*(Fixtures!$X$372:$X$381))</f>
        <v>1</v>
      </c>
      <c r="L77" s="12">
        <f ca="1">SUMPRODUCT((Fixtures!$A$372:$A$381=L$1)*(Fixtures!$C$372:$C$381=$B77)*(Fixtures!$W$372:$W$381))+SUMPRODUCT((Fixtures!$B$372:$B$381=L$1)*(Fixtures!$D$372:$D$381=$B77)*(Fixtures!$X$372:$X$381))</f>
        <v>1</v>
      </c>
      <c r="M77" s="12">
        <f ca="1">SUMPRODUCT((Fixtures!$A$372:$A$381=M$1)*(Fixtures!$C$372:$C$381=$B77)*(Fixtures!$W$372:$W$381))+SUMPRODUCT((Fixtures!$B$372:$B$381=M$1)*(Fixtures!$D$372:$D$381=$B77)*(Fixtures!$X$372:$X$381))</f>
        <v>0</v>
      </c>
      <c r="N77" s="12">
        <f ca="1">SUMPRODUCT((Fixtures!$A$372:$A$381=N$1)*(Fixtures!$C$372:$C$381=$B77)*(Fixtures!$W$372:$W$381))+SUMPRODUCT((Fixtures!$B$372:$B$381=N$1)*(Fixtures!$D$372:$D$381=$B77)*(Fixtures!$X$372:$X$381))</f>
        <v>0</v>
      </c>
      <c r="O77" s="12">
        <f ca="1">SUMPRODUCT((Fixtures!$A$372:$A$381=O$1)*(Fixtures!$C$372:$C$381=$B77)*(Fixtures!$W$372:$W$381))+SUMPRODUCT((Fixtures!$B$372:$B$381=O$1)*(Fixtures!$D$372:$D$381=$B77)*(Fixtures!$X$372:$X$381))</f>
        <v>0</v>
      </c>
      <c r="P77" s="12">
        <f ca="1">SUMPRODUCT((Fixtures!$A$372:$A$381=P$1)*(Fixtures!$C$372:$C$381=$B77)*(Fixtures!$W$372:$W$381))+SUMPRODUCT((Fixtures!$B$372:$B$381=P$1)*(Fixtures!$D$372:$D$381=$B77)*(Fixtures!$X$372:$X$381))</f>
        <v>1</v>
      </c>
      <c r="Q77" s="12">
        <f ca="1">SUMPRODUCT((Fixtures!$A$372:$A$381=Q$1)*(Fixtures!$C$372:$C$381=$B77)*(Fixtures!$W$372:$W$381))+SUMPRODUCT((Fixtures!$B$372:$B$381=Q$1)*(Fixtures!$D$372:$D$381=$B77)*(Fixtures!$X$372:$X$381))</f>
        <v>1</v>
      </c>
      <c r="R77" s="12">
        <f ca="1">SUMPRODUCT((Fixtures!$A$372:$A$381=R$1)*(Fixtures!$C$372:$C$381=$B77)*(Fixtures!$W$372:$W$381))+SUMPRODUCT((Fixtures!$B$372:$B$381=R$1)*(Fixtures!$D$372:$D$381=$B77)*(Fixtures!$X$372:$X$381))</f>
        <v>1</v>
      </c>
      <c r="S77" s="12">
        <f ca="1">SUMPRODUCT((Fixtures!$A$372:$A$381=S$1)*(Fixtures!$C$372:$C$381=$B77)*(Fixtures!$W$372:$W$381))+SUMPRODUCT((Fixtures!$B$372:$B$381=S$1)*(Fixtures!$D$372:$D$381=$B77)*(Fixtures!$X$372:$X$381))</f>
        <v>0</v>
      </c>
      <c r="T77" s="12">
        <f ca="1">SUMPRODUCT((Fixtures!$A$372:$A$381=T$1)*(Fixtures!$C$372:$C$381=$B77)*(Fixtures!$W$372:$W$381))+SUMPRODUCT((Fixtures!$B$372:$B$381=T$1)*(Fixtures!$D$372:$D$381=$B77)*(Fixtures!$X$372:$X$381))</f>
        <v>0</v>
      </c>
      <c r="U77" s="12">
        <f ca="1">SUMPRODUCT((Fixtures!$A$372:$A$381=U$1)*(Fixtures!$C$372:$C$381=$B77)*(Fixtures!$W$372:$W$381))+SUMPRODUCT((Fixtures!$B$372:$B$381=U$1)*(Fixtures!$D$372:$D$381=$B77)*(Fixtures!$X$372:$X$381))</f>
        <v>0</v>
      </c>
      <c r="V77" s="12">
        <f ca="1">SUMPRODUCT((Fixtures!$A$372:$A$381=V$1)*(Fixtures!$C$372:$C$381=$B77)*(Fixtures!$W$372:$W$381))+SUMPRODUCT((Fixtures!$B$372:$B$381=V$1)*(Fixtures!$D$372:$D$381=$B77)*(Fixtures!$X$372:$X$381))</f>
        <v>3</v>
      </c>
    </row>
    <row r="78" spans="1:22" s="2" customFormat="1" x14ac:dyDescent="0.25">
      <c r="A78" s="14" t="s">
        <v>45</v>
      </c>
      <c r="B78" s="14"/>
      <c r="C78" s="6">
        <f ca="1">SUM(C40:C77)+(RAND()/100)</f>
        <v>55.006296743431939</v>
      </c>
      <c r="D78" s="6">
        <f t="shared" ref="D78:V78" ca="1" si="54">SUM(D40:D77)+(RAND()/100)</f>
        <v>37.003227856771503</v>
      </c>
      <c r="E78" s="6">
        <f t="shared" ca="1" si="54"/>
        <v>41.003474589245734</v>
      </c>
      <c r="F78" s="6">
        <f t="shared" ca="1" si="54"/>
        <v>57.000058504786217</v>
      </c>
      <c r="G78" s="6">
        <f t="shared" ca="1" si="54"/>
        <v>74.006593543113055</v>
      </c>
      <c r="H78" s="6">
        <f t="shared" ca="1" si="54"/>
        <v>70.001086481181176</v>
      </c>
      <c r="I78" s="6">
        <f t="shared" ca="1" si="54"/>
        <v>41.003916957928737</v>
      </c>
      <c r="J78" s="6">
        <f t="shared" ca="1" si="54"/>
        <v>22.007316847297599</v>
      </c>
      <c r="K78" s="6">
        <f t="shared" ca="1" si="54"/>
        <v>73.002580203990078</v>
      </c>
      <c r="L78" s="6">
        <f t="shared" ca="1" si="54"/>
        <v>71.000650349103978</v>
      </c>
      <c r="M78" s="6">
        <f t="shared" ca="1" si="54"/>
        <v>67.009739959813203</v>
      </c>
      <c r="N78" s="6">
        <f t="shared" ca="1" si="54"/>
        <v>25.006519487104303</v>
      </c>
      <c r="O78" s="6">
        <f t="shared" ca="1" si="54"/>
        <v>26.005605884293612</v>
      </c>
      <c r="P78" s="6">
        <f t="shared" ca="1" si="54"/>
        <v>63.005746308769986</v>
      </c>
      <c r="Q78" s="6">
        <f t="shared" ca="1" si="54"/>
        <v>64.001172577423816</v>
      </c>
      <c r="R78" s="6">
        <f t="shared" ca="1" si="54"/>
        <v>42.004893458899915</v>
      </c>
      <c r="S78" s="6">
        <f t="shared" ca="1" si="54"/>
        <v>47.004427811975809</v>
      </c>
      <c r="T78" s="6">
        <f t="shared" ca="1" si="54"/>
        <v>72.007052098616313</v>
      </c>
      <c r="U78" s="6">
        <f t="shared" ca="1" si="54"/>
        <v>24.005321992294</v>
      </c>
      <c r="V78" s="6">
        <f t="shared" ca="1" si="54"/>
        <v>49.004643448059831</v>
      </c>
    </row>
    <row r="79" spans="1:22" x14ac:dyDescent="0.25">
      <c r="A79" s="14" t="s">
        <v>46</v>
      </c>
      <c r="B79" s="14"/>
      <c r="C79" s="5">
        <f ca="1">_xlfn.RANK.EQ(C78, $C78:$V78, 0)</f>
        <v>10</v>
      </c>
      <c r="D79" s="5">
        <f t="shared" ref="D79:V79" ca="1" si="55">_xlfn.RANK.EQ(D78, $C78:$V78, 0)</f>
        <v>16</v>
      </c>
      <c r="E79" s="5">
        <f t="shared" ca="1" si="55"/>
        <v>15</v>
      </c>
      <c r="F79" s="5">
        <f t="shared" ca="1" si="55"/>
        <v>9</v>
      </c>
      <c r="G79" s="5">
        <f t="shared" ca="1" si="55"/>
        <v>1</v>
      </c>
      <c r="H79" s="5">
        <f t="shared" ca="1" si="55"/>
        <v>5</v>
      </c>
      <c r="I79" s="5">
        <f t="shared" ca="1" si="55"/>
        <v>14</v>
      </c>
      <c r="J79" s="5">
        <f t="shared" ca="1" si="55"/>
        <v>20</v>
      </c>
      <c r="K79" s="5">
        <f t="shared" ca="1" si="55"/>
        <v>2</v>
      </c>
      <c r="L79" s="5">
        <f t="shared" ca="1" si="55"/>
        <v>4</v>
      </c>
      <c r="M79" s="5">
        <f t="shared" ca="1" si="55"/>
        <v>6</v>
      </c>
      <c r="N79" s="5">
        <f t="shared" ca="1" si="55"/>
        <v>18</v>
      </c>
      <c r="O79" s="5">
        <f t="shared" ca="1" si="55"/>
        <v>17</v>
      </c>
      <c r="P79" s="5">
        <f t="shared" ca="1" si="55"/>
        <v>8</v>
      </c>
      <c r="Q79" s="5">
        <f t="shared" ca="1" si="55"/>
        <v>7</v>
      </c>
      <c r="R79" s="5">
        <f t="shared" ca="1" si="55"/>
        <v>13</v>
      </c>
      <c r="S79" s="5">
        <f t="shared" ca="1" si="55"/>
        <v>12</v>
      </c>
      <c r="T79" s="5">
        <f t="shared" ca="1" si="55"/>
        <v>3</v>
      </c>
      <c r="U79" s="5">
        <f t="shared" ca="1" si="55"/>
        <v>19</v>
      </c>
      <c r="V79" s="5">
        <f t="shared" ca="1" si="55"/>
        <v>11</v>
      </c>
    </row>
    <row r="80" spans="1:22" x14ac:dyDescent="0.25">
      <c r="C80" t="s">
        <v>6</v>
      </c>
      <c r="D80" t="s">
        <v>10</v>
      </c>
      <c r="E80" t="s">
        <v>9</v>
      </c>
      <c r="F80" t="s">
        <v>11</v>
      </c>
      <c r="G80" t="s">
        <v>12</v>
      </c>
      <c r="H80" t="s">
        <v>15</v>
      </c>
      <c r="I80" t="s">
        <v>16</v>
      </c>
      <c r="J80" t="s">
        <v>1</v>
      </c>
      <c r="K80" t="s">
        <v>7</v>
      </c>
      <c r="L80" t="s">
        <v>19</v>
      </c>
      <c r="M80" t="s">
        <v>0</v>
      </c>
      <c r="N80" t="s">
        <v>8</v>
      </c>
      <c r="O80" t="s">
        <v>2</v>
      </c>
      <c r="P80" t="s">
        <v>13</v>
      </c>
      <c r="Q80" t="s">
        <v>3</v>
      </c>
      <c r="R80" t="s">
        <v>17</v>
      </c>
      <c r="S80" t="s">
        <v>14</v>
      </c>
      <c r="T80" t="s">
        <v>18</v>
      </c>
      <c r="U80" t="s">
        <v>4</v>
      </c>
      <c r="V80" t="s">
        <v>5</v>
      </c>
    </row>
    <row r="81" spans="3:22" x14ac:dyDescent="0.25">
      <c r="C81">
        <f ca="1">COUNTIF(C40:C77, 3)</f>
        <v>14</v>
      </c>
      <c r="D81">
        <f t="shared" ref="D81:V81" ca="1" si="56">COUNTIF(D40:D77, 3)</f>
        <v>7</v>
      </c>
      <c r="E81">
        <f t="shared" ca="1" si="56"/>
        <v>10</v>
      </c>
      <c r="F81">
        <f t="shared" ca="1" si="56"/>
        <v>15</v>
      </c>
      <c r="G81">
        <f t="shared" ca="1" si="56"/>
        <v>22</v>
      </c>
      <c r="H81">
        <f t="shared" ca="1" si="56"/>
        <v>18</v>
      </c>
      <c r="I81">
        <f t="shared" ca="1" si="56"/>
        <v>9</v>
      </c>
      <c r="J81">
        <f t="shared" ca="1" si="56"/>
        <v>3</v>
      </c>
      <c r="K81">
        <f t="shared" ca="1" si="56"/>
        <v>21</v>
      </c>
      <c r="L81">
        <f t="shared" ca="1" si="56"/>
        <v>19</v>
      </c>
      <c r="M81">
        <f t="shared" ca="1" si="56"/>
        <v>20</v>
      </c>
      <c r="N81">
        <f t="shared" ca="1" si="56"/>
        <v>5</v>
      </c>
      <c r="O81">
        <f t="shared" ca="1" si="56"/>
        <v>5</v>
      </c>
      <c r="P81">
        <f t="shared" ca="1" si="56"/>
        <v>17</v>
      </c>
      <c r="Q81">
        <f t="shared" ca="1" si="56"/>
        <v>18</v>
      </c>
      <c r="R81">
        <f t="shared" ca="1" si="56"/>
        <v>10</v>
      </c>
      <c r="S81">
        <f t="shared" ca="1" si="56"/>
        <v>11</v>
      </c>
      <c r="T81">
        <f t="shared" ca="1" si="56"/>
        <v>20</v>
      </c>
      <c r="U81">
        <f t="shared" ca="1" si="56"/>
        <v>4</v>
      </c>
      <c r="V81">
        <f t="shared" ca="1" si="56"/>
        <v>12</v>
      </c>
    </row>
    <row r="82" spans="3:22" x14ac:dyDescent="0.25">
      <c r="C82">
        <f ca="1">COUNTIF(C40:C77, 1)</f>
        <v>13</v>
      </c>
      <c r="D82">
        <f t="shared" ref="D82:V82" ca="1" si="57">COUNTIF(D40:D77, 1)</f>
        <v>16</v>
      </c>
      <c r="E82">
        <f t="shared" ca="1" si="57"/>
        <v>11</v>
      </c>
      <c r="F82">
        <f t="shared" ca="1" si="57"/>
        <v>12</v>
      </c>
      <c r="G82">
        <f t="shared" ca="1" si="57"/>
        <v>8</v>
      </c>
      <c r="H82">
        <f t="shared" ca="1" si="57"/>
        <v>16</v>
      </c>
      <c r="I82">
        <f t="shared" ca="1" si="57"/>
        <v>14</v>
      </c>
      <c r="J82">
        <f t="shared" ca="1" si="57"/>
        <v>13</v>
      </c>
      <c r="K82">
        <f t="shared" ca="1" si="57"/>
        <v>10</v>
      </c>
      <c r="L82">
        <f t="shared" ca="1" si="57"/>
        <v>14</v>
      </c>
      <c r="M82">
        <f t="shared" ca="1" si="57"/>
        <v>7</v>
      </c>
      <c r="N82">
        <f t="shared" ca="1" si="57"/>
        <v>10</v>
      </c>
      <c r="O82">
        <f t="shared" ca="1" si="57"/>
        <v>11</v>
      </c>
      <c r="P82">
        <f t="shared" ca="1" si="57"/>
        <v>12</v>
      </c>
      <c r="Q82">
        <f t="shared" ca="1" si="57"/>
        <v>10</v>
      </c>
      <c r="R82">
        <f t="shared" ca="1" si="57"/>
        <v>12</v>
      </c>
      <c r="S82">
        <f t="shared" ca="1" si="57"/>
        <v>14</v>
      </c>
      <c r="T82">
        <f t="shared" ca="1" si="57"/>
        <v>12</v>
      </c>
      <c r="U82">
        <f t="shared" ca="1" si="57"/>
        <v>12</v>
      </c>
      <c r="V82">
        <f t="shared" ca="1" si="57"/>
        <v>13</v>
      </c>
    </row>
    <row r="83" spans="3:22" x14ac:dyDescent="0.25">
      <c r="C83">
        <f ca="1">COUNTIF(C40:C77, 0)</f>
        <v>11</v>
      </c>
      <c r="D83">
        <f t="shared" ref="D83:V83" ca="1" si="58">COUNTIF(D40:D77, 0)</f>
        <v>15</v>
      </c>
      <c r="E83">
        <f t="shared" ca="1" si="58"/>
        <v>17</v>
      </c>
      <c r="F83">
        <f t="shared" ca="1" si="58"/>
        <v>11</v>
      </c>
      <c r="G83">
        <f t="shared" ca="1" si="58"/>
        <v>8</v>
      </c>
      <c r="H83">
        <f t="shared" ca="1" si="58"/>
        <v>4</v>
      </c>
      <c r="I83">
        <f t="shared" ca="1" si="58"/>
        <v>15</v>
      </c>
      <c r="J83">
        <f t="shared" ca="1" si="58"/>
        <v>22</v>
      </c>
      <c r="K83">
        <f t="shared" ca="1" si="58"/>
        <v>7</v>
      </c>
      <c r="L83">
        <f t="shared" ca="1" si="58"/>
        <v>5</v>
      </c>
      <c r="M83">
        <f t="shared" ca="1" si="58"/>
        <v>11</v>
      </c>
      <c r="N83">
        <f t="shared" ca="1" si="58"/>
        <v>23</v>
      </c>
      <c r="O83">
        <f t="shared" ca="1" si="58"/>
        <v>22</v>
      </c>
      <c r="P83">
        <f t="shared" ca="1" si="58"/>
        <v>9</v>
      </c>
      <c r="Q83">
        <f t="shared" ca="1" si="58"/>
        <v>10</v>
      </c>
      <c r="R83">
        <f t="shared" ca="1" si="58"/>
        <v>16</v>
      </c>
      <c r="S83">
        <f t="shared" ca="1" si="58"/>
        <v>13</v>
      </c>
      <c r="T83">
        <f t="shared" ca="1" si="58"/>
        <v>6</v>
      </c>
      <c r="U83">
        <f t="shared" ca="1" si="58"/>
        <v>22</v>
      </c>
      <c r="V83">
        <f t="shared" ca="1" si="58"/>
        <v>13</v>
      </c>
    </row>
    <row r="84" spans="3:22" x14ac:dyDescent="0.25">
      <c r="C84" s="13">
        <f ca="1">C78</f>
        <v>55.006296743431939</v>
      </c>
      <c r="D84" s="13">
        <f t="shared" ref="D84:V84" ca="1" si="59">D78</f>
        <v>37.003227856771503</v>
      </c>
      <c r="E84" s="13">
        <f t="shared" ca="1" si="59"/>
        <v>41.003474589245734</v>
      </c>
      <c r="F84" s="13">
        <f t="shared" ca="1" si="59"/>
        <v>57.000058504786217</v>
      </c>
      <c r="G84" s="13">
        <f t="shared" ca="1" si="59"/>
        <v>74.006593543113055</v>
      </c>
      <c r="H84" s="13">
        <f t="shared" ca="1" si="59"/>
        <v>70.001086481181176</v>
      </c>
      <c r="I84" s="13">
        <f t="shared" ca="1" si="59"/>
        <v>41.003916957928737</v>
      </c>
      <c r="J84" s="13">
        <f t="shared" ca="1" si="59"/>
        <v>22.007316847297599</v>
      </c>
      <c r="K84" s="13">
        <f t="shared" ca="1" si="59"/>
        <v>73.002580203990078</v>
      </c>
      <c r="L84" s="13">
        <f t="shared" ca="1" si="59"/>
        <v>71.000650349103978</v>
      </c>
      <c r="M84" s="13">
        <f t="shared" ca="1" si="59"/>
        <v>67.009739959813203</v>
      </c>
      <c r="N84" s="13">
        <f t="shared" ca="1" si="59"/>
        <v>25.006519487104303</v>
      </c>
      <c r="O84" s="13">
        <f t="shared" ca="1" si="59"/>
        <v>26.005605884293612</v>
      </c>
      <c r="P84" s="13">
        <f t="shared" ca="1" si="59"/>
        <v>63.005746308769986</v>
      </c>
      <c r="Q84" s="13">
        <f t="shared" ca="1" si="59"/>
        <v>64.001172577423816</v>
      </c>
      <c r="R84" s="13">
        <f t="shared" ca="1" si="59"/>
        <v>42.004893458899915</v>
      </c>
      <c r="S84" s="13">
        <f t="shared" ca="1" si="59"/>
        <v>47.004427811975809</v>
      </c>
      <c r="T84" s="13">
        <f t="shared" ca="1" si="59"/>
        <v>72.007052098616313</v>
      </c>
      <c r="U84" s="13">
        <f t="shared" ca="1" si="59"/>
        <v>24.005321992294</v>
      </c>
      <c r="V84" s="13">
        <f t="shared" ca="1" si="59"/>
        <v>49.004643448059831</v>
      </c>
    </row>
  </sheetData>
  <sortState ref="A1:A20">
    <sortCondition ref="A1"/>
  </sortState>
  <mergeCells count="2">
    <mergeCell ref="A78:B78"/>
    <mergeCell ref="A79:B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9"/>
  <sheetViews>
    <sheetView windowProtection="1" workbookViewId="0">
      <selection activeCell="I375" sqref="I375"/>
    </sheetView>
  </sheetViews>
  <sheetFormatPr defaultRowHeight="15" x14ac:dyDescent="0.25"/>
  <cols>
    <col min="1" max="1" width="7.85546875" style="3" bestFit="1" customWidth="1"/>
    <col min="2" max="2" width="3" style="3" bestFit="1" customWidth="1"/>
    <col min="3" max="22" width="5.28515625" customWidth="1"/>
  </cols>
  <sheetData>
    <row r="1" spans="1:22" x14ac:dyDescent="0.25">
      <c r="A1" s="4" t="s">
        <v>25</v>
      </c>
      <c r="B1" s="4" t="s">
        <v>26</v>
      </c>
      <c r="C1" s="5" t="s">
        <v>6</v>
      </c>
      <c r="D1" s="5" t="s">
        <v>10</v>
      </c>
      <c r="E1" s="5" t="s">
        <v>9</v>
      </c>
      <c r="F1" s="5" t="s">
        <v>11</v>
      </c>
      <c r="G1" s="5" t="s">
        <v>12</v>
      </c>
      <c r="H1" s="5" t="s">
        <v>15</v>
      </c>
      <c r="I1" s="5" t="s">
        <v>16</v>
      </c>
      <c r="J1" s="5" t="s">
        <v>1</v>
      </c>
      <c r="K1" s="5" t="s">
        <v>7</v>
      </c>
      <c r="L1" s="5" t="s">
        <v>19</v>
      </c>
      <c r="M1" s="5" t="s">
        <v>0</v>
      </c>
      <c r="N1" s="5" t="s">
        <v>8</v>
      </c>
      <c r="O1" s="5" t="s">
        <v>2</v>
      </c>
      <c r="P1" s="5" t="s">
        <v>13</v>
      </c>
      <c r="Q1" s="5" t="s">
        <v>3</v>
      </c>
      <c r="R1" s="5" t="s">
        <v>17</v>
      </c>
      <c r="S1" s="5" t="s">
        <v>14</v>
      </c>
      <c r="T1" s="5" t="s">
        <v>18</v>
      </c>
      <c r="U1" s="5" t="s">
        <v>4</v>
      </c>
      <c r="V1" s="5" t="s">
        <v>5</v>
      </c>
    </row>
    <row r="2" spans="1:22" x14ac:dyDescent="0.25">
      <c r="A2" s="7" t="s">
        <v>27</v>
      </c>
      <c r="B2" s="8">
        <v>1</v>
      </c>
      <c r="C2" s="11">
        <f>AVERAGE(Results!C2:C39)</f>
        <v>2.0789473684210527</v>
      </c>
      <c r="D2" s="11">
        <f>AVERAGE(Results!D2:D39)</f>
        <v>1</v>
      </c>
      <c r="E2" s="11">
        <f>AVERAGE(Results!E2:E39)</f>
        <v>0.78000000000000058</v>
      </c>
      <c r="F2" s="11">
        <f>AVERAGE(Results!F2:F39)</f>
        <v>2.1578947368421053</v>
      </c>
      <c r="G2" s="11">
        <f>AVERAGE(Results!G2:G39)</f>
        <v>1.1842105263157894</v>
      </c>
      <c r="H2" s="11">
        <f>AVERAGE(Results!H2:H39)</f>
        <v>1.8947368421052631</v>
      </c>
      <c r="I2" s="11">
        <f>AVERAGE(Results!I2:I39)</f>
        <v>0.97368421052631582</v>
      </c>
      <c r="J2" s="11">
        <f>AVERAGE(Results!J2:J39)</f>
        <v>0.87236842105263213</v>
      </c>
      <c r="K2" s="11">
        <f>AVERAGE(Results!K2:K39)</f>
        <v>2.2105263157894739</v>
      </c>
      <c r="L2" s="11">
        <f>AVERAGE(Results!L2:L39)</f>
        <v>2.263157894736842</v>
      </c>
      <c r="M2" s="11">
        <f>AVERAGE(Results!M2:M39)</f>
        <v>1.6842105263157894</v>
      </c>
      <c r="N2" s="11">
        <f>AVERAGE(Results!N2:N39)</f>
        <v>1.2894736842105263</v>
      </c>
      <c r="O2" s="11">
        <f>AVERAGE(Results!O2:O39)</f>
        <v>0.59526315789473694</v>
      </c>
      <c r="P2" s="11">
        <f>AVERAGE(Results!P2:P39)</f>
        <v>1.4736842105263157</v>
      </c>
      <c r="Q2" s="11">
        <f>AVERAGE(Results!Q2:Q39)</f>
        <v>1.3157894736842106</v>
      </c>
      <c r="R2" s="11">
        <f>AVERAGE(Results!R2:R39)</f>
        <v>1</v>
      </c>
      <c r="S2" s="11">
        <f>AVERAGE(Results!S2:S39)</f>
        <v>1.1052631578947369</v>
      </c>
      <c r="T2" s="11">
        <f>AVERAGE(Results!T2:T39)</f>
        <v>1.8157894736842106</v>
      </c>
      <c r="U2" s="11">
        <f>AVERAGE(Results!U2:U39)</f>
        <v>0.94736842105263153</v>
      </c>
      <c r="V2" s="11">
        <f>AVERAGE(Results!V2:V39)</f>
        <v>1.0526315789473684</v>
      </c>
    </row>
    <row r="3" spans="1:22" x14ac:dyDescent="0.25">
      <c r="A3" s="7" t="s">
        <v>27</v>
      </c>
      <c r="B3" s="8">
        <v>2</v>
      </c>
      <c r="C3" s="11">
        <f ca="1">AVERAGE(Results!C3:C40)</f>
        <v>2.0789473684210527</v>
      </c>
      <c r="D3" s="11">
        <f ca="1">AVERAGE(Results!D3:D40)</f>
        <v>0.94736842105263153</v>
      </c>
      <c r="E3" s="11">
        <f ca="1">AVERAGE(Results!E3:E40)</f>
        <v>0.74921052631578999</v>
      </c>
      <c r="F3" s="11">
        <f ca="1">AVERAGE(Results!F3:F40)</f>
        <v>2.1578947368421053</v>
      </c>
      <c r="G3" s="11">
        <f ca="1">AVERAGE(Results!G3:G40)</f>
        <v>1.263157894736842</v>
      </c>
      <c r="H3" s="11">
        <f ca="1">AVERAGE(Results!H3:H40)</f>
        <v>1.9473684210526316</v>
      </c>
      <c r="I3" s="11">
        <f ca="1">AVERAGE(Results!I3:I40)</f>
        <v>1</v>
      </c>
      <c r="J3" s="11">
        <f ca="1">AVERAGE(Results!J3:J40)</f>
        <v>0.84157894736842154</v>
      </c>
      <c r="K3" s="11">
        <f ca="1">AVERAGE(Results!K3:K40)</f>
        <v>2.1315789473684212</v>
      </c>
      <c r="L3" s="11">
        <f ca="1">AVERAGE(Results!L3:L40)</f>
        <v>2.263157894736842</v>
      </c>
      <c r="M3" s="11">
        <f ca="1">AVERAGE(Results!M3:M40)</f>
        <v>1.631578947368421</v>
      </c>
      <c r="N3" s="11">
        <f ca="1">AVERAGE(Results!N3:N40)</f>
        <v>1.2894736842105263</v>
      </c>
      <c r="O3" s="11">
        <f ca="1">AVERAGE(Results!O3:O40)</f>
        <v>0.62157894736842112</v>
      </c>
      <c r="P3" s="11">
        <f ca="1">AVERAGE(Results!P3:P40)</f>
        <v>1.4736842105263157</v>
      </c>
      <c r="Q3" s="11">
        <f ca="1">AVERAGE(Results!Q3:Q40)</f>
        <v>1.3421052631578947</v>
      </c>
      <c r="R3" s="11">
        <f ca="1">AVERAGE(Results!R3:R40)</f>
        <v>1</v>
      </c>
      <c r="S3" s="11">
        <f ca="1">AVERAGE(Results!S3:S40)</f>
        <v>1.131578947368421</v>
      </c>
      <c r="T3" s="11">
        <f ca="1">AVERAGE(Results!T3:T40)</f>
        <v>1.8157894736842106</v>
      </c>
      <c r="U3" s="11">
        <f ca="1">AVERAGE(Results!U3:U40)</f>
        <v>1.0263157894736843</v>
      </c>
      <c r="V3" s="11">
        <f ca="1">AVERAGE(Results!V3:V40)</f>
        <v>0.97368421052631582</v>
      </c>
    </row>
    <row r="4" spans="1:22" x14ac:dyDescent="0.25">
      <c r="A4" s="7" t="s">
        <v>27</v>
      </c>
      <c r="B4" s="8">
        <v>3</v>
      </c>
      <c r="C4" s="11">
        <f ca="1">AVERAGE(Results!C4:C41)</f>
        <v>2</v>
      </c>
      <c r="D4" s="11">
        <f ca="1">AVERAGE(Results!D4:D41)</f>
        <v>1.0263157894736843</v>
      </c>
      <c r="E4" s="11">
        <f ca="1">AVERAGE(Results!E4:E41)</f>
        <v>0.7184210526315794</v>
      </c>
      <c r="F4" s="11">
        <f ca="1">AVERAGE(Results!F4:F41)</f>
        <v>2.1578947368421053</v>
      </c>
      <c r="G4" s="11">
        <f ca="1">AVERAGE(Results!G4:G41)</f>
        <v>1.3421052631578947</v>
      </c>
      <c r="H4" s="11">
        <f ca="1">AVERAGE(Results!H4:H41)</f>
        <v>2</v>
      </c>
      <c r="I4" s="11">
        <f ca="1">AVERAGE(Results!I4:I41)</f>
        <v>0.92105263157894735</v>
      </c>
      <c r="J4" s="11">
        <f ca="1">AVERAGE(Results!J4:J41)</f>
        <v>0.81078947368421095</v>
      </c>
      <c r="K4" s="11">
        <f ca="1">AVERAGE(Results!K4:K41)</f>
        <v>2.1315789473684212</v>
      </c>
      <c r="L4" s="11">
        <f ca="1">AVERAGE(Results!L4:L41)</f>
        <v>2.263157894736842</v>
      </c>
      <c r="M4" s="11">
        <f ca="1">AVERAGE(Results!M4:M41)</f>
        <v>1.6052631578947369</v>
      </c>
      <c r="N4" s="11">
        <f ca="1">AVERAGE(Results!N4:N41)</f>
        <v>1.263157894736842</v>
      </c>
      <c r="O4" s="11">
        <f ca="1">AVERAGE(Results!O4:O41)</f>
        <v>0.61131578947368437</v>
      </c>
      <c r="P4" s="11">
        <f ca="1">AVERAGE(Results!P4:P41)</f>
        <v>1.5263157894736843</v>
      </c>
      <c r="Q4" s="11">
        <f ca="1">AVERAGE(Results!Q4:Q41)</f>
        <v>1.3421052631578947</v>
      </c>
      <c r="R4" s="11">
        <f ca="1">AVERAGE(Results!R4:R41)</f>
        <v>1.0526315789473684</v>
      </c>
      <c r="S4" s="11">
        <f ca="1">AVERAGE(Results!S4:S41)</f>
        <v>1.2105263157894737</v>
      </c>
      <c r="T4" s="11">
        <f ca="1">AVERAGE(Results!T4:T41)</f>
        <v>1.8157894736842106</v>
      </c>
      <c r="U4" s="11">
        <f ca="1">AVERAGE(Results!U4:U41)</f>
        <v>1</v>
      </c>
      <c r="V4" s="11">
        <f ca="1">AVERAGE(Results!V4:V41)</f>
        <v>0.94736842105263153</v>
      </c>
    </row>
    <row r="5" spans="1:22" x14ac:dyDescent="0.25">
      <c r="A5" s="7" t="s">
        <v>27</v>
      </c>
      <c r="B5" s="8">
        <v>4</v>
      </c>
      <c r="C5" s="11">
        <f ca="1">AVERAGE(Results!C5:C42)</f>
        <v>2</v>
      </c>
      <c r="D5" s="11">
        <f ca="1">AVERAGE(Results!D5:D42)</f>
        <v>1.0526315789473684</v>
      </c>
      <c r="E5" s="11">
        <f ca="1">AVERAGE(Results!E5:E42)</f>
        <v>0.71394736842105311</v>
      </c>
      <c r="F5" s="11">
        <f ca="1">AVERAGE(Results!F5:F42)</f>
        <v>2.1578947368421053</v>
      </c>
      <c r="G5" s="11">
        <f ca="1">AVERAGE(Results!G5:G42)</f>
        <v>1.263157894736842</v>
      </c>
      <c r="H5" s="11">
        <f ca="1">AVERAGE(Results!H5:H42)</f>
        <v>2</v>
      </c>
      <c r="I5" s="11">
        <f ca="1">AVERAGE(Results!I5:I42)</f>
        <v>0.94736842105263153</v>
      </c>
      <c r="J5" s="11">
        <f ca="1">AVERAGE(Results!J5:J42)</f>
        <v>0.81078947368421095</v>
      </c>
      <c r="K5" s="11">
        <f ca="1">AVERAGE(Results!K5:K42)</f>
        <v>2.0526315789473686</v>
      </c>
      <c r="L5" s="11">
        <f ca="1">AVERAGE(Results!L5:L42)</f>
        <v>2.263157894736842</v>
      </c>
      <c r="M5" s="11">
        <f ca="1">AVERAGE(Results!M5:M42)</f>
        <v>1.631578947368421</v>
      </c>
      <c r="N5" s="11">
        <f ca="1">AVERAGE(Results!N5:N42)</f>
        <v>1.263157894736842</v>
      </c>
      <c r="O5" s="11">
        <f ca="1">AVERAGE(Results!O5:O42)</f>
        <v>0.60684210526315818</v>
      </c>
      <c r="P5" s="11">
        <f ca="1">AVERAGE(Results!P5:P42)</f>
        <v>1.5526315789473684</v>
      </c>
      <c r="Q5" s="11">
        <f ca="1">AVERAGE(Results!Q5:Q42)</f>
        <v>1.263157894736842</v>
      </c>
      <c r="R5" s="11">
        <f ca="1">AVERAGE(Results!R5:R42)</f>
        <v>1.0789473684210527</v>
      </c>
      <c r="S5" s="11">
        <f ca="1">AVERAGE(Results!S5:S42)</f>
        <v>1.2105263157894737</v>
      </c>
      <c r="T5" s="11">
        <f ca="1">AVERAGE(Results!T5:T42)</f>
        <v>1.8947368421052631</v>
      </c>
      <c r="U5" s="11">
        <f ca="1">AVERAGE(Results!U5:U42)</f>
        <v>1</v>
      </c>
      <c r="V5" s="11">
        <f ca="1">AVERAGE(Results!V5:V42)</f>
        <v>0.97368421052631582</v>
      </c>
    </row>
    <row r="6" spans="1:22" x14ac:dyDescent="0.25">
      <c r="A6" s="7" t="s">
        <v>27</v>
      </c>
      <c r="B6" s="8">
        <v>5</v>
      </c>
      <c r="C6" s="11">
        <f ca="1">AVERAGE(Results!C6:C43)</f>
        <v>1.9210526315789473</v>
      </c>
      <c r="D6" s="11">
        <f ca="1">AVERAGE(Results!D6:D43)</f>
        <v>1.0526315789473684</v>
      </c>
      <c r="E6" s="11">
        <f ca="1">AVERAGE(Results!E6:E43)</f>
        <v>0.68315789473684252</v>
      </c>
      <c r="F6" s="11">
        <f ca="1">AVERAGE(Results!F6:F43)</f>
        <v>2.1578947368421053</v>
      </c>
      <c r="G6" s="11">
        <f ca="1">AVERAGE(Results!G6:G43)</f>
        <v>1.3421052631578947</v>
      </c>
      <c r="H6" s="11">
        <f ca="1">AVERAGE(Results!H6:H43)</f>
        <v>1.9473684210526316</v>
      </c>
      <c r="I6" s="11">
        <f ca="1">AVERAGE(Results!I6:I43)</f>
        <v>1</v>
      </c>
      <c r="J6" s="11">
        <f ca="1">AVERAGE(Results!J6:J43)</f>
        <v>0.78000000000000036</v>
      </c>
      <c r="K6" s="11">
        <f ca="1">AVERAGE(Results!K6:K43)</f>
        <v>2.1052631578947367</v>
      </c>
      <c r="L6" s="11">
        <f ca="1">AVERAGE(Results!L6:L43)</f>
        <v>2.3157894736842106</v>
      </c>
      <c r="M6" s="11">
        <f ca="1">AVERAGE(Results!M6:M43)</f>
        <v>1.5789473684210527</v>
      </c>
      <c r="N6" s="11">
        <f ca="1">AVERAGE(Results!N6:N43)</f>
        <v>1.1842105263157894</v>
      </c>
      <c r="O6" s="11">
        <f ca="1">AVERAGE(Results!O6:O43)</f>
        <v>0.62289473684210528</v>
      </c>
      <c r="P6" s="11">
        <f ca="1">AVERAGE(Results!P6:P43)</f>
        <v>1.6052631578947369</v>
      </c>
      <c r="Q6" s="11">
        <f ca="1">AVERAGE(Results!Q6:Q43)</f>
        <v>1.3157894736842106</v>
      </c>
      <c r="R6" s="11">
        <f ca="1">AVERAGE(Results!R6:R43)</f>
        <v>1.1052631578947369</v>
      </c>
      <c r="S6" s="11">
        <f ca="1">AVERAGE(Results!S6:S43)</f>
        <v>1.263157894736842</v>
      </c>
      <c r="T6" s="11">
        <f ca="1">AVERAGE(Results!T6:T43)</f>
        <v>1.8421052631578947</v>
      </c>
      <c r="U6" s="11">
        <f ca="1">AVERAGE(Results!U6:U43)</f>
        <v>1</v>
      </c>
      <c r="V6" s="11">
        <f ca="1">AVERAGE(Results!V6:V43)</f>
        <v>0.94736842105263153</v>
      </c>
    </row>
    <row r="7" spans="1:22" x14ac:dyDescent="0.25">
      <c r="A7" s="7" t="s">
        <v>27</v>
      </c>
      <c r="B7" s="8">
        <v>6</v>
      </c>
      <c r="C7" s="11">
        <f ca="1">AVERAGE(Results!C7:C44)</f>
        <v>1.868421052631579</v>
      </c>
      <c r="D7" s="11">
        <f ca="1">AVERAGE(Results!D7:D44)</f>
        <v>1</v>
      </c>
      <c r="E7" s="11">
        <f ca="1">AVERAGE(Results!E7:E44)</f>
        <v>0.65236842105263171</v>
      </c>
      <c r="F7" s="11">
        <f ca="1">AVERAGE(Results!F7:F44)</f>
        <v>2.0789473684210527</v>
      </c>
      <c r="G7" s="11">
        <f ca="1">AVERAGE(Results!G7:G44)</f>
        <v>1.3421052631578947</v>
      </c>
      <c r="H7" s="11">
        <f ca="1">AVERAGE(Results!H7:H44)</f>
        <v>1.9473684210526316</v>
      </c>
      <c r="I7" s="11">
        <f ca="1">AVERAGE(Results!I7:I44)</f>
        <v>1</v>
      </c>
      <c r="J7" s="11">
        <f ca="1">AVERAGE(Results!J7:J44)</f>
        <v>0.77552631578947417</v>
      </c>
      <c r="K7" s="11">
        <f ca="1">AVERAGE(Results!K7:K44)</f>
        <v>2.1842105263157894</v>
      </c>
      <c r="L7" s="11">
        <f ca="1">AVERAGE(Results!L7:L44)</f>
        <v>2.3157894736842106</v>
      </c>
      <c r="M7" s="11">
        <f ca="1">AVERAGE(Results!M7:M44)</f>
        <v>1.6052631578947369</v>
      </c>
      <c r="N7" s="11">
        <f ca="1">AVERAGE(Results!N7:N44)</f>
        <v>1.1842105263157894</v>
      </c>
      <c r="O7" s="11">
        <f ca="1">AVERAGE(Results!O7:O44)</f>
        <v>0.59210526315789469</v>
      </c>
      <c r="P7" s="11">
        <f ca="1">AVERAGE(Results!P7:P44)</f>
        <v>1.5263157894736843</v>
      </c>
      <c r="Q7" s="11">
        <f ca="1">AVERAGE(Results!Q7:Q44)</f>
        <v>1.3947368421052631</v>
      </c>
      <c r="R7" s="11">
        <f ca="1">AVERAGE(Results!R7:R44)</f>
        <v>1.1842105263157894</v>
      </c>
      <c r="S7" s="11">
        <f ca="1">AVERAGE(Results!S7:S44)</f>
        <v>1.263157894736842</v>
      </c>
      <c r="T7" s="11">
        <f ca="1">AVERAGE(Results!T7:T44)</f>
        <v>1.8421052631578947</v>
      </c>
      <c r="U7" s="11">
        <f ca="1">AVERAGE(Results!U7:U44)</f>
        <v>0.92105263157894735</v>
      </c>
      <c r="V7" s="11">
        <f ca="1">AVERAGE(Results!V7:V44)</f>
        <v>0.94736842105263153</v>
      </c>
    </row>
    <row r="8" spans="1:22" x14ac:dyDescent="0.25">
      <c r="A8" s="7" t="s">
        <v>27</v>
      </c>
      <c r="B8" s="8">
        <v>7</v>
      </c>
      <c r="C8" s="11">
        <f ca="1">AVERAGE(Results!C8:C45)</f>
        <v>1.868421052631579</v>
      </c>
      <c r="D8" s="11">
        <f ca="1">AVERAGE(Results!D8:D45)</f>
        <v>0.92105263157894735</v>
      </c>
      <c r="E8" s="11">
        <f ca="1">AVERAGE(Results!E8:E45)</f>
        <v>0.7210526315789475</v>
      </c>
      <c r="F8" s="11">
        <f ca="1">AVERAGE(Results!F8:F45)</f>
        <v>2.1315789473684212</v>
      </c>
      <c r="G8" s="11">
        <f ca="1">AVERAGE(Results!G8:G45)</f>
        <v>1.4210526315789473</v>
      </c>
      <c r="H8" s="11">
        <f ca="1">AVERAGE(Results!H8:H45)</f>
        <v>1.8947368421052631</v>
      </c>
      <c r="I8" s="11">
        <f ca="1">AVERAGE(Results!I8:I45)</f>
        <v>0.92105263157894735</v>
      </c>
      <c r="J8" s="11">
        <f ca="1">AVERAGE(Results!J8:J45)</f>
        <v>0.7447368421052637</v>
      </c>
      <c r="K8" s="11">
        <f ca="1">AVERAGE(Results!K8:K45)</f>
        <v>2.1315789473684212</v>
      </c>
      <c r="L8" s="11">
        <f ca="1">AVERAGE(Results!L8:L45)</f>
        <v>2.3947368421052633</v>
      </c>
      <c r="M8" s="11">
        <f ca="1">AVERAGE(Results!M8:M45)</f>
        <v>1.6842105263157894</v>
      </c>
      <c r="N8" s="11">
        <f ca="1">AVERAGE(Results!N8:N45)</f>
        <v>1.2105263157894737</v>
      </c>
      <c r="O8" s="11">
        <f ca="1">AVERAGE(Results!O8:O45)</f>
        <v>0.61842105263157898</v>
      </c>
      <c r="P8" s="11">
        <f ca="1">AVERAGE(Results!P8:P45)</f>
        <v>1.4736842105263157</v>
      </c>
      <c r="Q8" s="11">
        <f ca="1">AVERAGE(Results!Q8:Q45)</f>
        <v>1.4210526315789473</v>
      </c>
      <c r="R8" s="11">
        <f ca="1">AVERAGE(Results!R8:R45)</f>
        <v>1.2105263157894737</v>
      </c>
      <c r="S8" s="11">
        <f ca="1">AVERAGE(Results!S8:S45)</f>
        <v>1.2894736842105263</v>
      </c>
      <c r="T8" s="11">
        <f ca="1">AVERAGE(Results!T8:T45)</f>
        <v>1.8157894736842106</v>
      </c>
      <c r="U8" s="11">
        <f ca="1">AVERAGE(Results!U8:U45)</f>
        <v>0.84210526315789469</v>
      </c>
      <c r="V8" s="11">
        <f ca="1">AVERAGE(Results!V8:V45)</f>
        <v>0.94736842105263153</v>
      </c>
    </row>
    <row r="9" spans="1:22" x14ac:dyDescent="0.25">
      <c r="A9" s="7" t="s">
        <v>27</v>
      </c>
      <c r="B9" s="8">
        <v>8</v>
      </c>
      <c r="C9" s="11">
        <f ca="1">AVERAGE(Results!C9:C46)</f>
        <v>1.8421052631578947</v>
      </c>
      <c r="D9" s="11">
        <f ca="1">AVERAGE(Results!D9:D46)</f>
        <v>0.89473684210526316</v>
      </c>
      <c r="E9" s="11">
        <f ca="1">AVERAGE(Results!E9:E46)</f>
        <v>0.78973684210526329</v>
      </c>
      <c r="F9" s="11">
        <f ca="1">AVERAGE(Results!F9:F46)</f>
        <v>2.1315789473684212</v>
      </c>
      <c r="G9" s="11">
        <f ca="1">AVERAGE(Results!G9:G46)</f>
        <v>1.5</v>
      </c>
      <c r="H9" s="11">
        <f ca="1">AVERAGE(Results!H9:H46)</f>
        <v>1.9736842105263157</v>
      </c>
      <c r="I9" s="11">
        <f ca="1">AVERAGE(Results!I9:I46)</f>
        <v>0.89473684210526316</v>
      </c>
      <c r="J9" s="11">
        <f ca="1">AVERAGE(Results!J9:J46)</f>
        <v>0.7447368421052637</v>
      </c>
      <c r="K9" s="11">
        <f ca="1">AVERAGE(Results!K9:K46)</f>
        <v>2.0789473684210527</v>
      </c>
      <c r="L9" s="11">
        <f ca="1">AVERAGE(Results!L9:L46)</f>
        <v>2.3947368421052633</v>
      </c>
      <c r="M9" s="11">
        <f ca="1">AVERAGE(Results!M9:M46)</f>
        <v>1.6052631578947369</v>
      </c>
      <c r="N9" s="11">
        <f ca="1">AVERAGE(Results!N9:N46)</f>
        <v>1.131578947368421</v>
      </c>
      <c r="O9" s="11">
        <f ca="1">AVERAGE(Results!O9:O46)</f>
        <v>0.58763157894736839</v>
      </c>
      <c r="P9" s="11">
        <f ca="1">AVERAGE(Results!P9:P46)</f>
        <v>1.3947368421052631</v>
      </c>
      <c r="Q9" s="11">
        <f ca="1">AVERAGE(Results!Q9:Q46)</f>
        <v>1.5</v>
      </c>
      <c r="R9" s="11">
        <f ca="1">AVERAGE(Results!R9:R46)</f>
        <v>1.2105263157894737</v>
      </c>
      <c r="S9" s="11">
        <f ca="1">AVERAGE(Results!S9:S46)</f>
        <v>1.368421052631579</v>
      </c>
      <c r="T9" s="11">
        <f ca="1">AVERAGE(Results!T9:T46)</f>
        <v>1.8947368421052631</v>
      </c>
      <c r="U9" s="11">
        <f ca="1">AVERAGE(Results!U9:U46)</f>
        <v>0.84210526315789469</v>
      </c>
      <c r="V9" s="11">
        <f ca="1">AVERAGE(Results!V9:V46)</f>
        <v>0.94736842105263153</v>
      </c>
    </row>
    <row r="10" spans="1:22" x14ac:dyDescent="0.25">
      <c r="A10" s="7" t="s">
        <v>27</v>
      </c>
      <c r="B10" s="8">
        <v>9</v>
      </c>
      <c r="C10" s="11">
        <f ca="1">AVERAGE(Results!C10:C47)</f>
        <v>1.7894736842105263</v>
      </c>
      <c r="D10" s="11">
        <f ca="1">AVERAGE(Results!D10:D47)</f>
        <v>0.89473684210526316</v>
      </c>
      <c r="E10" s="11">
        <f ca="1">AVERAGE(Results!E10:E47)</f>
        <v>0.85842105263157908</v>
      </c>
      <c r="F10" s="11">
        <f ca="1">AVERAGE(Results!F10:F47)</f>
        <v>2.0526315789473686</v>
      </c>
      <c r="G10" s="11">
        <f ca="1">AVERAGE(Results!G10:G47)</f>
        <v>1.5789473684210527</v>
      </c>
      <c r="H10" s="11">
        <f ca="1">AVERAGE(Results!H10:H47)</f>
        <v>1.9736842105263157</v>
      </c>
      <c r="I10" s="11">
        <f ca="1">AVERAGE(Results!I10:I47)</f>
        <v>0.92105263157894735</v>
      </c>
      <c r="J10" s="11">
        <f ca="1">AVERAGE(Results!J10:J47)</f>
        <v>0.79289473684210565</v>
      </c>
      <c r="K10" s="11">
        <f ca="1">AVERAGE(Results!K10:K47)</f>
        <v>2.1315789473684212</v>
      </c>
      <c r="L10" s="11">
        <f ca="1">AVERAGE(Results!L10:L47)</f>
        <v>2.3947368421052633</v>
      </c>
      <c r="M10" s="11">
        <f ca="1">AVERAGE(Results!M10:M47)</f>
        <v>1.6052631578947369</v>
      </c>
      <c r="N10" s="11">
        <f ca="1">AVERAGE(Results!N10:N47)</f>
        <v>1.1052631578947369</v>
      </c>
      <c r="O10" s="11">
        <f ca="1">AVERAGE(Results!O10:O47)</f>
        <v>0.57736842105263153</v>
      </c>
      <c r="P10" s="11">
        <f ca="1">AVERAGE(Results!P10:P47)</f>
        <v>1.4473684210526316</v>
      </c>
      <c r="Q10" s="11">
        <f ca="1">AVERAGE(Results!Q10:Q47)</f>
        <v>1.4736842105263157</v>
      </c>
      <c r="R10" s="11">
        <f ca="1">AVERAGE(Results!R10:R47)</f>
        <v>1.2105263157894737</v>
      </c>
      <c r="S10" s="11">
        <f ca="1">AVERAGE(Results!S10:S47)</f>
        <v>1.368421052631579</v>
      </c>
      <c r="T10" s="11">
        <f ca="1">AVERAGE(Results!T10:T47)</f>
        <v>1.8157894736842106</v>
      </c>
      <c r="U10" s="11">
        <f ca="1">AVERAGE(Results!U10:U47)</f>
        <v>0.84210526315789469</v>
      </c>
      <c r="V10" s="11">
        <f ca="1">AVERAGE(Results!V10:V47)</f>
        <v>0.94736842105263153</v>
      </c>
    </row>
    <row r="11" spans="1:22" x14ac:dyDescent="0.25">
      <c r="A11" s="7" t="s">
        <v>27</v>
      </c>
      <c r="B11" s="8">
        <v>10</v>
      </c>
      <c r="C11" s="11">
        <f ca="1">AVERAGE(Results!C11:C48)</f>
        <v>1.7105263157894737</v>
      </c>
      <c r="D11" s="11">
        <f ca="1">AVERAGE(Results!D11:D48)</f>
        <v>0.92105263157894735</v>
      </c>
      <c r="E11" s="11">
        <f ca="1">AVERAGE(Results!E11:E48)</f>
        <v>0.85842105263157908</v>
      </c>
      <c r="F11" s="11">
        <f ca="1">AVERAGE(Results!F11:F48)</f>
        <v>2.0526315789473686</v>
      </c>
      <c r="G11" s="11">
        <f ca="1">AVERAGE(Results!G11:G48)</f>
        <v>1.6578947368421053</v>
      </c>
      <c r="H11" s="11">
        <f ca="1">AVERAGE(Results!H11:H48)</f>
        <v>1.9736842105263157</v>
      </c>
      <c r="I11" s="11">
        <f ca="1">AVERAGE(Results!I11:I48)</f>
        <v>0.92105263157894735</v>
      </c>
      <c r="J11" s="11">
        <f ca="1">AVERAGE(Results!J11:J48)</f>
        <v>0.78842105263157936</v>
      </c>
      <c r="K11" s="11">
        <f ca="1">AVERAGE(Results!K11:K48)</f>
        <v>2.1315789473684212</v>
      </c>
      <c r="L11" s="11">
        <f ca="1">AVERAGE(Results!L11:L48)</f>
        <v>2.4210526315789473</v>
      </c>
      <c r="M11" s="11">
        <f ca="1">AVERAGE(Results!M11:M48)</f>
        <v>1.5263157894736843</v>
      </c>
      <c r="N11" s="11">
        <f ca="1">AVERAGE(Results!N11:N48)</f>
        <v>1.1052631578947369</v>
      </c>
      <c r="O11" s="11">
        <f ca="1">AVERAGE(Results!O11:O48)</f>
        <v>0.57289473684210535</v>
      </c>
      <c r="P11" s="11">
        <f ca="1">AVERAGE(Results!P11:P48)</f>
        <v>1.4473684210526316</v>
      </c>
      <c r="Q11" s="11">
        <f ca="1">AVERAGE(Results!Q11:Q48)</f>
        <v>1.4736842105263157</v>
      </c>
      <c r="R11" s="11">
        <f ca="1">AVERAGE(Results!R11:R48)</f>
        <v>1.2105263157894737</v>
      </c>
      <c r="S11" s="11">
        <f ca="1">AVERAGE(Results!S11:S48)</f>
        <v>1.368421052631579</v>
      </c>
      <c r="T11" s="11">
        <f ca="1">AVERAGE(Results!T11:T48)</f>
        <v>1.8157894736842106</v>
      </c>
      <c r="U11" s="11">
        <f ca="1">AVERAGE(Results!U11:U48)</f>
        <v>0.84210526315789469</v>
      </c>
      <c r="V11" s="11">
        <f ca="1">AVERAGE(Results!V11:V48)</f>
        <v>0.94736842105263153</v>
      </c>
    </row>
    <row r="12" spans="1:22" x14ac:dyDescent="0.25">
      <c r="A12" s="7" t="s">
        <v>27</v>
      </c>
      <c r="B12" s="8">
        <v>11</v>
      </c>
      <c r="C12" s="11">
        <f ca="1">AVERAGE(Results!C12:C49)</f>
        <v>1.7105263157894737</v>
      </c>
      <c r="D12" s="11">
        <f ca="1">AVERAGE(Results!D12:D49)</f>
        <v>0.92105263157894735</v>
      </c>
      <c r="E12" s="11">
        <f ca="1">AVERAGE(Results!E12:E49)</f>
        <v>0.84815789473684222</v>
      </c>
      <c r="F12" s="11">
        <f ca="1">AVERAGE(Results!F12:F49)</f>
        <v>2.1315789473684212</v>
      </c>
      <c r="G12" s="11">
        <f ca="1">AVERAGE(Results!G12:G49)</f>
        <v>1.6842105263157894</v>
      </c>
      <c r="H12" s="11">
        <f ca="1">AVERAGE(Results!H12:H49)</f>
        <v>2.0263157894736841</v>
      </c>
      <c r="I12" s="11">
        <f ca="1">AVERAGE(Results!I12:I49)</f>
        <v>0.84210526315789469</v>
      </c>
      <c r="J12" s="11">
        <f ca="1">AVERAGE(Results!J12:J49)</f>
        <v>0.81473684210526354</v>
      </c>
      <c r="K12" s="11">
        <f ca="1">AVERAGE(Results!K12:K49)</f>
        <v>2.1578947368421053</v>
      </c>
      <c r="L12" s="11">
        <f ca="1">AVERAGE(Results!L12:L49)</f>
        <v>2.4210526315789473</v>
      </c>
      <c r="M12" s="11">
        <f ca="1">AVERAGE(Results!M12:M49)</f>
        <v>1.4473684210526316</v>
      </c>
      <c r="N12" s="11">
        <f ca="1">AVERAGE(Results!N12:N49)</f>
        <v>1.0526315789473684</v>
      </c>
      <c r="O12" s="11">
        <f ca="1">AVERAGE(Results!O12:O49)</f>
        <v>0.57289473684210535</v>
      </c>
      <c r="P12" s="11">
        <f ca="1">AVERAGE(Results!P12:P49)</f>
        <v>1.5</v>
      </c>
      <c r="Q12" s="11">
        <f ca="1">AVERAGE(Results!Q12:Q49)</f>
        <v>1.5263157894736843</v>
      </c>
      <c r="R12" s="11">
        <f ca="1">AVERAGE(Results!R12:R49)</f>
        <v>1.236842105263158</v>
      </c>
      <c r="S12" s="11">
        <f ca="1">AVERAGE(Results!S12:S49)</f>
        <v>1.368421052631579</v>
      </c>
      <c r="T12" s="11">
        <f ca="1">AVERAGE(Results!T12:T49)</f>
        <v>1.8157894736842106</v>
      </c>
      <c r="U12" s="11">
        <f ca="1">AVERAGE(Results!U12:U49)</f>
        <v>0.78947368421052633</v>
      </c>
      <c r="V12" s="11">
        <f ca="1">AVERAGE(Results!V12:V49)</f>
        <v>0.92105263157894735</v>
      </c>
    </row>
    <row r="13" spans="1:22" x14ac:dyDescent="0.25">
      <c r="A13" s="7" t="s">
        <v>27</v>
      </c>
      <c r="B13" s="8">
        <v>12</v>
      </c>
      <c r="C13" s="11">
        <f ca="1">AVERAGE(Results!C13:C50)</f>
        <v>1.736842105263158</v>
      </c>
      <c r="D13" s="11">
        <f ca="1">AVERAGE(Results!D13:D50)</f>
        <v>0.84210526315789469</v>
      </c>
      <c r="E13" s="11">
        <f ca="1">AVERAGE(Results!E13:E50)</f>
        <v>0.84368421052631581</v>
      </c>
      <c r="F13" s="11">
        <f ca="1">AVERAGE(Results!F13:F50)</f>
        <v>2.1052631578947367</v>
      </c>
      <c r="G13" s="11">
        <f ca="1">AVERAGE(Results!G13:G50)</f>
        <v>1.6578947368421053</v>
      </c>
      <c r="H13" s="11">
        <f ca="1">AVERAGE(Results!H13:H50)</f>
        <v>2.0263157894736841</v>
      </c>
      <c r="I13" s="11">
        <f ca="1">AVERAGE(Results!I13:I50)</f>
        <v>0.86842105263157898</v>
      </c>
      <c r="J13" s="11">
        <f ca="1">AVERAGE(Results!J13:J50)</f>
        <v>0.81473684210526354</v>
      </c>
      <c r="K13" s="11">
        <f ca="1">AVERAGE(Results!K13:K50)</f>
        <v>2.1578947368421053</v>
      </c>
      <c r="L13" s="11">
        <f ca="1">AVERAGE(Results!L13:L50)</f>
        <v>2.5</v>
      </c>
      <c r="M13" s="11">
        <f ca="1">AVERAGE(Results!M13:M50)</f>
        <v>1.4473684210526316</v>
      </c>
      <c r="N13" s="11">
        <f ca="1">AVERAGE(Results!N13:N50)</f>
        <v>1</v>
      </c>
      <c r="O13" s="11">
        <f ca="1">AVERAGE(Results!O13:O50)</f>
        <v>0.57289473684210535</v>
      </c>
      <c r="P13" s="11">
        <f ca="1">AVERAGE(Results!P13:P50)</f>
        <v>1.5</v>
      </c>
      <c r="Q13" s="11">
        <f ca="1">AVERAGE(Results!Q13:Q50)</f>
        <v>1.5263157894736843</v>
      </c>
      <c r="R13" s="11">
        <f ca="1">AVERAGE(Results!R13:R50)</f>
        <v>1.1842105263157894</v>
      </c>
      <c r="S13" s="11">
        <f ca="1">AVERAGE(Results!S13:S50)</f>
        <v>1.368421052631579</v>
      </c>
      <c r="T13" s="11">
        <f ca="1">AVERAGE(Results!T13:T50)</f>
        <v>1.8421052631578947</v>
      </c>
      <c r="U13" s="11">
        <f ca="1">AVERAGE(Results!U13:U50)</f>
        <v>0.78947368421052633</v>
      </c>
      <c r="V13" s="11">
        <f ca="1">AVERAGE(Results!V13:V50)</f>
        <v>1</v>
      </c>
    </row>
    <row r="14" spans="1:22" x14ac:dyDescent="0.25">
      <c r="A14" s="7" t="s">
        <v>27</v>
      </c>
      <c r="B14" s="8">
        <v>13</v>
      </c>
      <c r="C14" s="11">
        <f ca="1">AVERAGE(Results!C14:C51)</f>
        <v>1.6578947368421053</v>
      </c>
      <c r="D14" s="11">
        <f ca="1">AVERAGE(Results!D14:D51)</f>
        <v>0.89473684210526316</v>
      </c>
      <c r="E14" s="11">
        <f ca="1">AVERAGE(Results!E14:E51)</f>
        <v>0.83342105263157895</v>
      </c>
      <c r="F14" s="11">
        <f ca="1">AVERAGE(Results!F14:F51)</f>
        <v>2.1052631578947367</v>
      </c>
      <c r="G14" s="11">
        <f ca="1">AVERAGE(Results!G14:G51)</f>
        <v>1.5789473684210527</v>
      </c>
      <c r="H14" s="11">
        <f ca="1">AVERAGE(Results!H14:H51)</f>
        <v>2.0263157894736841</v>
      </c>
      <c r="I14" s="11">
        <f ca="1">AVERAGE(Results!I14:I51)</f>
        <v>0.86842105263157898</v>
      </c>
      <c r="J14" s="11">
        <f ca="1">AVERAGE(Results!J14:J51)</f>
        <v>0.80447368421052656</v>
      </c>
      <c r="K14" s="11">
        <f ca="1">AVERAGE(Results!K14:K51)</f>
        <v>2.2105263157894739</v>
      </c>
      <c r="L14" s="11">
        <f ca="1">AVERAGE(Results!L14:L51)</f>
        <v>2.4473684210526314</v>
      </c>
      <c r="M14" s="11">
        <f ca="1">AVERAGE(Results!M14:M51)</f>
        <v>1.5</v>
      </c>
      <c r="N14" s="11">
        <f ca="1">AVERAGE(Results!N14:N51)</f>
        <v>1</v>
      </c>
      <c r="O14" s="11">
        <f ca="1">AVERAGE(Results!O14:O51)</f>
        <v>0.56263157894736848</v>
      </c>
      <c r="P14" s="11">
        <f ca="1">AVERAGE(Results!P14:P51)</f>
        <v>1.5</v>
      </c>
      <c r="Q14" s="11">
        <f ca="1">AVERAGE(Results!Q14:Q51)</f>
        <v>1.5263157894736843</v>
      </c>
      <c r="R14" s="11">
        <f ca="1">AVERAGE(Results!R14:R51)</f>
        <v>1.263157894736842</v>
      </c>
      <c r="S14" s="11">
        <f ca="1">AVERAGE(Results!S14:S51)</f>
        <v>1.3157894736842106</v>
      </c>
      <c r="T14" s="11">
        <f ca="1">AVERAGE(Results!T14:T51)</f>
        <v>1.9210526315789473</v>
      </c>
      <c r="U14" s="11">
        <f ca="1">AVERAGE(Results!U14:U51)</f>
        <v>0.76315789473684215</v>
      </c>
      <c r="V14" s="11">
        <f ca="1">AVERAGE(Results!V14:V51)</f>
        <v>1.0263157894736843</v>
      </c>
    </row>
    <row r="15" spans="1:22" x14ac:dyDescent="0.25">
      <c r="A15" s="7" t="s">
        <v>27</v>
      </c>
      <c r="B15" s="8">
        <v>14</v>
      </c>
      <c r="C15" s="11">
        <f ca="1">AVERAGE(Results!C15:C52)</f>
        <v>1.6052631578947369</v>
      </c>
      <c r="D15" s="11">
        <f ca="1">AVERAGE(Results!D15:D52)</f>
        <v>0.89473684210526316</v>
      </c>
      <c r="E15" s="11">
        <f ca="1">AVERAGE(Results!E15:E52)</f>
        <v>0.82894736842105265</v>
      </c>
      <c r="F15" s="11">
        <f ca="1">AVERAGE(Results!F15:F52)</f>
        <v>2.1052631578947367</v>
      </c>
      <c r="G15" s="11">
        <f ca="1">AVERAGE(Results!G15:G52)</f>
        <v>1.6578947368421053</v>
      </c>
      <c r="H15" s="11">
        <f ca="1">AVERAGE(Results!H15:H52)</f>
        <v>1.9736842105263157</v>
      </c>
      <c r="I15" s="11">
        <f ca="1">AVERAGE(Results!I15:I52)</f>
        <v>0.78947368421052633</v>
      </c>
      <c r="J15" s="11">
        <f ca="1">AVERAGE(Results!J15:J52)</f>
        <v>0.80000000000000038</v>
      </c>
      <c r="K15" s="11">
        <f ca="1">AVERAGE(Results!K15:K52)</f>
        <v>2.2105263157894739</v>
      </c>
      <c r="L15" s="11">
        <f ca="1">AVERAGE(Results!L15:L52)</f>
        <v>2.3947368421052633</v>
      </c>
      <c r="M15" s="11">
        <f ca="1">AVERAGE(Results!M15:M52)</f>
        <v>1.5526315789473684</v>
      </c>
      <c r="N15" s="11">
        <f ca="1">AVERAGE(Results!N15:N52)</f>
        <v>0.92105263157894735</v>
      </c>
      <c r="O15" s="11">
        <f ca="1">AVERAGE(Results!O15:O52)</f>
        <v>0.55815789473684208</v>
      </c>
      <c r="P15" s="11">
        <f ca="1">AVERAGE(Results!P15:P52)</f>
        <v>1.5263157894736843</v>
      </c>
      <c r="Q15" s="11">
        <f ca="1">AVERAGE(Results!Q15:Q52)</f>
        <v>1.6052631578947369</v>
      </c>
      <c r="R15" s="11">
        <f ca="1">AVERAGE(Results!R15:R52)</f>
        <v>1.236842105263158</v>
      </c>
      <c r="S15" s="11">
        <f ca="1">AVERAGE(Results!S15:S52)</f>
        <v>1.3157894736842106</v>
      </c>
      <c r="T15" s="11">
        <f ca="1">AVERAGE(Results!T15:T52)</f>
        <v>1.9210526315789473</v>
      </c>
      <c r="U15" s="11">
        <f ca="1">AVERAGE(Results!U15:U52)</f>
        <v>0.78947368421052633</v>
      </c>
      <c r="V15" s="11">
        <f ca="1">AVERAGE(Results!V15:V52)</f>
        <v>1.0263157894736843</v>
      </c>
    </row>
    <row r="16" spans="1:22" x14ac:dyDescent="0.25">
      <c r="A16" s="7" t="s">
        <v>27</v>
      </c>
      <c r="B16" s="8">
        <v>15</v>
      </c>
      <c r="C16" s="11">
        <f ca="1">AVERAGE(Results!C16:C53)</f>
        <v>1.6052631578947369</v>
      </c>
      <c r="D16" s="11">
        <f ca="1">AVERAGE(Results!D16:D53)</f>
        <v>0.81578947368421051</v>
      </c>
      <c r="E16" s="11">
        <f ca="1">AVERAGE(Results!E16:E53)</f>
        <v>0.90789473684210531</v>
      </c>
      <c r="F16" s="11">
        <f ca="1">AVERAGE(Results!F16:F53)</f>
        <v>2.1052631578947367</v>
      </c>
      <c r="G16" s="11">
        <f ca="1">AVERAGE(Results!G16:G53)</f>
        <v>1.6578947368421053</v>
      </c>
      <c r="H16" s="11">
        <f ca="1">AVERAGE(Results!H16:H53)</f>
        <v>1.9736842105263157</v>
      </c>
      <c r="I16" s="11">
        <f ca="1">AVERAGE(Results!I16:I53)</f>
        <v>0.78947368421052633</v>
      </c>
      <c r="J16" s="11">
        <f ca="1">AVERAGE(Results!J16:J53)</f>
        <v>0.76921052631578979</v>
      </c>
      <c r="K16" s="11">
        <f ca="1">AVERAGE(Results!K16:K53)</f>
        <v>2.2105263157894739</v>
      </c>
      <c r="L16" s="11">
        <f ca="1">AVERAGE(Results!L16:L53)</f>
        <v>2.3947368421052633</v>
      </c>
      <c r="M16" s="11">
        <f ca="1">AVERAGE(Results!M16:M53)</f>
        <v>1.631578947368421</v>
      </c>
      <c r="N16" s="11">
        <f ca="1">AVERAGE(Results!N16:N53)</f>
        <v>0.92105263157894735</v>
      </c>
      <c r="O16" s="11">
        <f ca="1">AVERAGE(Results!O16:O53)</f>
        <v>0.55368421052631578</v>
      </c>
      <c r="P16" s="11">
        <f ca="1">AVERAGE(Results!P16:P53)</f>
        <v>1.5263157894736843</v>
      </c>
      <c r="Q16" s="11">
        <f ca="1">AVERAGE(Results!Q16:Q53)</f>
        <v>1.5789473684210527</v>
      </c>
      <c r="R16" s="11">
        <f ca="1">AVERAGE(Results!R16:R53)</f>
        <v>1.236842105263158</v>
      </c>
      <c r="S16" s="11">
        <f ca="1">AVERAGE(Results!S16:S53)</f>
        <v>1.263157894736842</v>
      </c>
      <c r="T16" s="11">
        <f ca="1">AVERAGE(Results!T16:T53)</f>
        <v>1.8421052631578947</v>
      </c>
      <c r="U16" s="11">
        <f ca="1">AVERAGE(Results!U16:U53)</f>
        <v>0.86842105263157898</v>
      </c>
      <c r="V16" s="11">
        <f ca="1">AVERAGE(Results!V16:V53)</f>
        <v>1.0263157894736843</v>
      </c>
    </row>
    <row r="17" spans="1:22" x14ac:dyDescent="0.25">
      <c r="A17" s="7" t="s">
        <v>27</v>
      </c>
      <c r="B17" s="8">
        <v>16</v>
      </c>
      <c r="C17" s="11">
        <f ca="1">AVERAGE(Results!C17:C54)</f>
        <v>1.6052631578947369</v>
      </c>
      <c r="D17" s="11">
        <f ca="1">AVERAGE(Results!D17:D54)</f>
        <v>0.89473684210526316</v>
      </c>
      <c r="E17" s="11">
        <f ca="1">AVERAGE(Results!E17:E54)</f>
        <v>0.97657894736842099</v>
      </c>
      <c r="F17" s="11">
        <f ca="1">AVERAGE(Results!F17:F54)</f>
        <v>2.1315789473684212</v>
      </c>
      <c r="G17" s="11">
        <f ca="1">AVERAGE(Results!G17:G54)</f>
        <v>1.5789473684210527</v>
      </c>
      <c r="H17" s="11">
        <f ca="1">AVERAGE(Results!H17:H54)</f>
        <v>1.9736842105263157</v>
      </c>
      <c r="I17" s="11">
        <f ca="1">AVERAGE(Results!I17:I54)</f>
        <v>0.78947368421052633</v>
      </c>
      <c r="J17" s="11">
        <f ca="1">AVERAGE(Results!J17:J54)</f>
        <v>0.73842105263157898</v>
      </c>
      <c r="K17" s="11">
        <f ca="1">AVERAGE(Results!K17:K54)</f>
        <v>2.1578947368421053</v>
      </c>
      <c r="L17" s="11">
        <f ca="1">AVERAGE(Results!L17:L54)</f>
        <v>2.3947368421052633</v>
      </c>
      <c r="M17" s="11">
        <f ca="1">AVERAGE(Results!M17:M54)</f>
        <v>1.631578947368421</v>
      </c>
      <c r="N17" s="11">
        <f ca="1">AVERAGE(Results!N17:N54)</f>
        <v>0.86842105263157898</v>
      </c>
      <c r="O17" s="11">
        <f ca="1">AVERAGE(Results!O17:O54)</f>
        <v>0.5228947368421053</v>
      </c>
      <c r="P17" s="11">
        <f ca="1">AVERAGE(Results!P17:P54)</f>
        <v>1.5789473684210527</v>
      </c>
      <c r="Q17" s="11">
        <f ca="1">AVERAGE(Results!Q17:Q54)</f>
        <v>1.5263157894736843</v>
      </c>
      <c r="R17" s="11">
        <f ca="1">AVERAGE(Results!R17:R54)</f>
        <v>1.263157894736842</v>
      </c>
      <c r="S17" s="11">
        <f ca="1">AVERAGE(Results!S17:S54)</f>
        <v>1.236842105263158</v>
      </c>
      <c r="T17" s="11">
        <f ca="1">AVERAGE(Results!T17:T54)</f>
        <v>1.8421052631578947</v>
      </c>
      <c r="U17" s="11">
        <f ca="1">AVERAGE(Results!U17:U54)</f>
        <v>0.89473684210526316</v>
      </c>
      <c r="V17" s="11">
        <f ca="1">AVERAGE(Results!V17:V54)</f>
        <v>1.1052631578947369</v>
      </c>
    </row>
    <row r="18" spans="1:22" x14ac:dyDescent="0.25">
      <c r="A18" s="7" t="s">
        <v>27</v>
      </c>
      <c r="B18" s="8">
        <v>17</v>
      </c>
      <c r="C18" s="11">
        <f ca="1">AVERAGE(Results!C18:C55)</f>
        <v>1.6842105263157894</v>
      </c>
      <c r="D18" s="11">
        <f ca="1">AVERAGE(Results!D18:D55)</f>
        <v>0.97368421052631582</v>
      </c>
      <c r="E18" s="11">
        <f ca="1">AVERAGE(Results!E18:E55)</f>
        <v>0.97210526315789469</v>
      </c>
      <c r="F18" s="11">
        <f ca="1">AVERAGE(Results!F18:F55)</f>
        <v>2.0789473684210527</v>
      </c>
      <c r="G18" s="11">
        <f ca="1">AVERAGE(Results!G18:G55)</f>
        <v>1.6578947368421053</v>
      </c>
      <c r="H18" s="11">
        <f ca="1">AVERAGE(Results!H18:H55)</f>
        <v>1.9736842105263157</v>
      </c>
      <c r="I18" s="11">
        <f ca="1">AVERAGE(Results!I18:I55)</f>
        <v>0.78947368421052633</v>
      </c>
      <c r="J18" s="11">
        <f ca="1">AVERAGE(Results!J18:J55)</f>
        <v>0.70763157894736861</v>
      </c>
      <c r="K18" s="11">
        <f ca="1">AVERAGE(Results!K18:K55)</f>
        <v>2.0789473684210527</v>
      </c>
      <c r="L18" s="11">
        <f ca="1">AVERAGE(Results!L18:L55)</f>
        <v>2.3947368421052633</v>
      </c>
      <c r="M18" s="11">
        <f ca="1">AVERAGE(Results!M18:M55)</f>
        <v>1.631578947368421</v>
      </c>
      <c r="N18" s="11">
        <f ca="1">AVERAGE(Results!N18:N55)</f>
        <v>0.84210526315789469</v>
      </c>
      <c r="O18" s="11">
        <f ca="1">AVERAGE(Results!O18:O55)</f>
        <v>0.49210526315789482</v>
      </c>
      <c r="P18" s="11">
        <f ca="1">AVERAGE(Results!P18:P55)</f>
        <v>1.5789473684210527</v>
      </c>
      <c r="Q18" s="11">
        <f ca="1">AVERAGE(Results!Q18:Q55)</f>
        <v>1.5</v>
      </c>
      <c r="R18" s="11">
        <f ca="1">AVERAGE(Results!R18:R55)</f>
        <v>1.263157894736842</v>
      </c>
      <c r="S18" s="11">
        <f ca="1">AVERAGE(Results!S18:S55)</f>
        <v>1.2894736842105263</v>
      </c>
      <c r="T18" s="11">
        <f ca="1">AVERAGE(Results!T18:T55)</f>
        <v>1.8421052631578947</v>
      </c>
      <c r="U18" s="11">
        <f ca="1">AVERAGE(Results!U18:U55)</f>
        <v>0.89473684210526316</v>
      </c>
      <c r="V18" s="11">
        <f ca="1">AVERAGE(Results!V18:V55)</f>
        <v>1.1052631578947369</v>
      </c>
    </row>
    <row r="19" spans="1:22" x14ac:dyDescent="0.25">
      <c r="A19" s="7" t="s">
        <v>27</v>
      </c>
      <c r="B19" s="8">
        <v>18</v>
      </c>
      <c r="C19" s="11">
        <f ca="1">AVERAGE(Results!C19:C56)</f>
        <v>1.6842105263157894</v>
      </c>
      <c r="D19" s="11">
        <f ca="1">AVERAGE(Results!D19:D56)</f>
        <v>1</v>
      </c>
      <c r="E19" s="11">
        <f ca="1">AVERAGE(Results!E19:E56)</f>
        <v>0.94131578947368411</v>
      </c>
      <c r="F19" s="11">
        <f ca="1">AVERAGE(Results!F19:F56)</f>
        <v>2.0789473684210527</v>
      </c>
      <c r="G19" s="11">
        <f ca="1">AVERAGE(Results!G19:G56)</f>
        <v>1.6842105263157894</v>
      </c>
      <c r="H19" s="11">
        <f ca="1">AVERAGE(Results!H19:H56)</f>
        <v>1.9736842105263157</v>
      </c>
      <c r="I19" s="11">
        <f ca="1">AVERAGE(Results!I19:I56)</f>
        <v>0.78947368421052633</v>
      </c>
      <c r="J19" s="11">
        <f ca="1">AVERAGE(Results!J19:J56)</f>
        <v>0.70315789473684231</v>
      </c>
      <c r="K19" s="11">
        <f ca="1">AVERAGE(Results!K19:K56)</f>
        <v>2.0263157894736841</v>
      </c>
      <c r="L19" s="11">
        <f ca="1">AVERAGE(Results!L19:L56)</f>
        <v>2.3421052631578947</v>
      </c>
      <c r="M19" s="11">
        <f ca="1">AVERAGE(Results!M19:M56)</f>
        <v>1.5789473684210527</v>
      </c>
      <c r="N19" s="11">
        <f ca="1">AVERAGE(Results!N19:N56)</f>
        <v>0.84210526315789469</v>
      </c>
      <c r="O19" s="11">
        <f ca="1">AVERAGE(Results!O19:O56)</f>
        <v>0.56078947368421062</v>
      </c>
      <c r="P19" s="11">
        <f ca="1">AVERAGE(Results!P19:P56)</f>
        <v>1.5789473684210527</v>
      </c>
      <c r="Q19" s="11">
        <f ca="1">AVERAGE(Results!Q19:Q56)</f>
        <v>1.4473684210526316</v>
      </c>
      <c r="R19" s="11">
        <f ca="1">AVERAGE(Results!R19:R56)</f>
        <v>1.236842105263158</v>
      </c>
      <c r="S19" s="11">
        <f ca="1">AVERAGE(Results!S19:S56)</f>
        <v>1.3157894736842106</v>
      </c>
      <c r="T19" s="11">
        <f ca="1">AVERAGE(Results!T19:T56)</f>
        <v>1.8421052631578947</v>
      </c>
      <c r="U19" s="11">
        <f ca="1">AVERAGE(Results!U19:U56)</f>
        <v>0.86842105263157898</v>
      </c>
      <c r="V19" s="11">
        <f ca="1">AVERAGE(Results!V19:V56)</f>
        <v>1.131578947368421</v>
      </c>
    </row>
    <row r="20" spans="1:22" x14ac:dyDescent="0.25">
      <c r="A20" s="7" t="s">
        <v>27</v>
      </c>
      <c r="B20" s="8">
        <v>19</v>
      </c>
      <c r="C20" s="11">
        <f ca="1">AVERAGE(Results!C20:C57)</f>
        <v>1.6842105263157894</v>
      </c>
      <c r="D20" s="11">
        <f ca="1">AVERAGE(Results!D20:D57)</f>
        <v>1</v>
      </c>
      <c r="E20" s="11">
        <f ca="1">AVERAGE(Results!E20:E57)</f>
        <v>0.93105263157894724</v>
      </c>
      <c r="F20" s="11">
        <f ca="1">AVERAGE(Results!F20:F57)</f>
        <v>2.0263157894736841</v>
      </c>
      <c r="G20" s="11">
        <f ca="1">AVERAGE(Results!G20:G57)</f>
        <v>1.6052631578947369</v>
      </c>
      <c r="H20" s="11">
        <f ca="1">AVERAGE(Results!H20:H57)</f>
        <v>2.0526315789473686</v>
      </c>
      <c r="I20" s="11">
        <f ca="1">AVERAGE(Results!I20:I57)</f>
        <v>0.78947368421052633</v>
      </c>
      <c r="J20" s="11">
        <f ca="1">AVERAGE(Results!J20:J57)</f>
        <v>0.69868421052631591</v>
      </c>
      <c r="K20" s="11">
        <f ca="1">AVERAGE(Results!K20:K57)</f>
        <v>2.1052631578947367</v>
      </c>
      <c r="L20" s="11">
        <f ca="1">AVERAGE(Results!L20:L57)</f>
        <v>2.3421052631578947</v>
      </c>
      <c r="M20" s="11">
        <f ca="1">AVERAGE(Results!M20:M57)</f>
        <v>1.5789473684210527</v>
      </c>
      <c r="N20" s="11">
        <f ca="1">AVERAGE(Results!N20:N57)</f>
        <v>0.76315789473684215</v>
      </c>
      <c r="O20" s="11">
        <f ca="1">AVERAGE(Results!O20:O57)</f>
        <v>0.56078947368421062</v>
      </c>
      <c r="P20" s="11">
        <f ca="1">AVERAGE(Results!P20:P57)</f>
        <v>1.5789473684210527</v>
      </c>
      <c r="Q20" s="11">
        <f ca="1">AVERAGE(Results!Q20:Q57)</f>
        <v>1.4473684210526316</v>
      </c>
      <c r="R20" s="11">
        <f ca="1">AVERAGE(Results!R20:R57)</f>
        <v>1.236842105263158</v>
      </c>
      <c r="S20" s="11">
        <f ca="1">AVERAGE(Results!S20:S57)</f>
        <v>1.3947368421052631</v>
      </c>
      <c r="T20" s="11">
        <f ca="1">AVERAGE(Results!T20:T57)</f>
        <v>1.8421052631578947</v>
      </c>
      <c r="U20" s="11">
        <f ca="1">AVERAGE(Results!U20:U57)</f>
        <v>0.84210526315789469</v>
      </c>
      <c r="V20" s="11">
        <f ca="1">AVERAGE(Results!V20:V57)</f>
        <v>1.1578947368421053</v>
      </c>
    </row>
    <row r="21" spans="1:22" x14ac:dyDescent="0.25">
      <c r="A21" s="7" t="s">
        <v>27</v>
      </c>
      <c r="B21" s="8">
        <v>20</v>
      </c>
      <c r="C21" s="11">
        <f ca="1">AVERAGE(Results!C21:C58)</f>
        <v>1.6052631578947369</v>
      </c>
      <c r="D21" s="11">
        <f ca="1">AVERAGE(Results!D21:D58)</f>
        <v>1</v>
      </c>
      <c r="E21" s="11">
        <f ca="1">AVERAGE(Results!E21:E58)</f>
        <v>0.9207894736842106</v>
      </c>
      <c r="F21" s="11">
        <f ca="1">AVERAGE(Results!F21:F58)</f>
        <v>1.9736842105263157</v>
      </c>
      <c r="G21" s="11">
        <f ca="1">AVERAGE(Results!G21:G58)</f>
        <v>1.6842105263157894</v>
      </c>
      <c r="H21" s="11">
        <f ca="1">AVERAGE(Results!H21:H58)</f>
        <v>2.0526315789473686</v>
      </c>
      <c r="I21" s="11">
        <f ca="1">AVERAGE(Results!I21:I58)</f>
        <v>0.73684210526315785</v>
      </c>
      <c r="J21" s="11">
        <f ca="1">AVERAGE(Results!J21:J58)</f>
        <v>0.6942105263157895</v>
      </c>
      <c r="K21" s="11">
        <f ca="1">AVERAGE(Results!K21:K58)</f>
        <v>2.1842105263157894</v>
      </c>
      <c r="L21" s="11">
        <f ca="1">AVERAGE(Results!L21:L58)</f>
        <v>2.3421052631578947</v>
      </c>
      <c r="M21" s="11">
        <f ca="1">AVERAGE(Results!M21:M58)</f>
        <v>1.5</v>
      </c>
      <c r="N21" s="11">
        <f ca="1">AVERAGE(Results!N21:N58)</f>
        <v>0.76315789473684215</v>
      </c>
      <c r="O21" s="11">
        <f ca="1">AVERAGE(Results!O21:O58)</f>
        <v>0.56078947368421062</v>
      </c>
      <c r="P21" s="11">
        <f ca="1">AVERAGE(Results!P21:P58)</f>
        <v>1.6052631578947369</v>
      </c>
      <c r="Q21" s="11">
        <f ca="1">AVERAGE(Results!Q21:Q58)</f>
        <v>1.5263157894736843</v>
      </c>
      <c r="R21" s="11">
        <f ca="1">AVERAGE(Results!R21:R58)</f>
        <v>1.236842105263158</v>
      </c>
      <c r="S21" s="11">
        <f ca="1">AVERAGE(Results!S21:S58)</f>
        <v>1.368421052631579</v>
      </c>
      <c r="T21" s="11">
        <f ca="1">AVERAGE(Results!T21:T58)</f>
        <v>1.8421052631578947</v>
      </c>
      <c r="U21" s="11">
        <f ca="1">AVERAGE(Results!U21:U58)</f>
        <v>0.81578947368421051</v>
      </c>
      <c r="V21" s="11">
        <f ca="1">AVERAGE(Results!V21:V58)</f>
        <v>1.2105263157894737</v>
      </c>
    </row>
    <row r="22" spans="1:22" x14ac:dyDescent="0.25">
      <c r="A22" s="7" t="s">
        <v>27</v>
      </c>
      <c r="B22" s="8">
        <v>21</v>
      </c>
      <c r="C22" s="11">
        <f ca="1">AVERAGE(Results!C22:C59)</f>
        <v>1.5526315789473684</v>
      </c>
      <c r="D22" s="11">
        <f ca="1">AVERAGE(Results!D22:D59)</f>
        <v>0.92105263157894735</v>
      </c>
      <c r="E22" s="11">
        <f ca="1">AVERAGE(Results!E22:E59)</f>
        <v>0.93684210526315792</v>
      </c>
      <c r="F22" s="11">
        <f ca="1">AVERAGE(Results!F22:F59)</f>
        <v>1.8947368421052631</v>
      </c>
      <c r="G22" s="11">
        <f ca="1">AVERAGE(Results!G22:G59)</f>
        <v>1.736842105263158</v>
      </c>
      <c r="H22" s="11">
        <f ca="1">AVERAGE(Results!H22:H59)</f>
        <v>2.0263157894736841</v>
      </c>
      <c r="I22" s="11">
        <f ca="1">AVERAGE(Results!I22:I59)</f>
        <v>0.81578947368421051</v>
      </c>
      <c r="J22" s="11">
        <f ca="1">AVERAGE(Results!J22:J59)</f>
        <v>0.66342105263157902</v>
      </c>
      <c r="K22" s="11">
        <f ca="1">AVERAGE(Results!K22:K59)</f>
        <v>2.1842105263157894</v>
      </c>
      <c r="L22" s="11">
        <f ca="1">AVERAGE(Results!L22:L59)</f>
        <v>2.3421052631578947</v>
      </c>
      <c r="M22" s="11">
        <f ca="1">AVERAGE(Results!M22:M59)</f>
        <v>1.5</v>
      </c>
      <c r="N22" s="11">
        <f ca="1">AVERAGE(Results!N22:N59)</f>
        <v>0.78947368421052633</v>
      </c>
      <c r="O22" s="11">
        <f ca="1">AVERAGE(Results!O22:O59)</f>
        <v>0.5871052631578948</v>
      </c>
      <c r="P22" s="11">
        <f ca="1">AVERAGE(Results!P22:P59)</f>
        <v>1.631578947368421</v>
      </c>
      <c r="Q22" s="11">
        <f ca="1">AVERAGE(Results!Q22:Q59)</f>
        <v>1.5789473684210527</v>
      </c>
      <c r="R22" s="11">
        <f ca="1">AVERAGE(Results!R22:R59)</f>
        <v>1.236842105263158</v>
      </c>
      <c r="S22" s="11">
        <f ca="1">AVERAGE(Results!S22:S59)</f>
        <v>1.3947368421052631</v>
      </c>
      <c r="T22" s="11">
        <f ca="1">AVERAGE(Results!T22:T59)</f>
        <v>1.8421052631578947</v>
      </c>
      <c r="U22" s="11">
        <f ca="1">AVERAGE(Results!U22:U59)</f>
        <v>0.73684210526315785</v>
      </c>
      <c r="V22" s="11">
        <f ca="1">AVERAGE(Results!V22:V59)</f>
        <v>1.2894736842105263</v>
      </c>
    </row>
    <row r="23" spans="1:22" x14ac:dyDescent="0.25">
      <c r="A23" s="7" t="s">
        <v>27</v>
      </c>
      <c r="B23" s="8">
        <v>22</v>
      </c>
      <c r="C23" s="11">
        <f ca="1">AVERAGE(Results!C23:C60)</f>
        <v>1.5526315789473684</v>
      </c>
      <c r="D23" s="11">
        <f ca="1">AVERAGE(Results!D23:D60)</f>
        <v>0.94736842105263153</v>
      </c>
      <c r="E23" s="11">
        <f ca="1">AVERAGE(Results!E23:E60)</f>
        <v>0.93236842105263162</v>
      </c>
      <c r="F23" s="11">
        <f ca="1">AVERAGE(Results!F23:F60)</f>
        <v>1.8947368421052631</v>
      </c>
      <c r="G23" s="11">
        <f ca="1">AVERAGE(Results!G23:G60)</f>
        <v>1.763157894736842</v>
      </c>
      <c r="H23" s="11">
        <f ca="1">AVERAGE(Results!H23:H60)</f>
        <v>1.9736842105263157</v>
      </c>
      <c r="I23" s="11">
        <f ca="1">AVERAGE(Results!I23:I60)</f>
        <v>0.89473684210526316</v>
      </c>
      <c r="J23" s="11">
        <f ca="1">AVERAGE(Results!J23:J60)</f>
        <v>0.65894736842105261</v>
      </c>
      <c r="K23" s="11">
        <f ca="1">AVERAGE(Results!K23:K60)</f>
        <v>2.1842105263157894</v>
      </c>
      <c r="L23" s="11">
        <f ca="1">AVERAGE(Results!L23:L60)</f>
        <v>2.2894736842105261</v>
      </c>
      <c r="M23" s="11">
        <f ca="1">AVERAGE(Results!M23:M60)</f>
        <v>1.5</v>
      </c>
      <c r="N23" s="11">
        <f ca="1">AVERAGE(Results!N23:N60)</f>
        <v>0.78947368421052633</v>
      </c>
      <c r="O23" s="11">
        <f ca="1">AVERAGE(Results!O23:O60)</f>
        <v>0.60315789473684212</v>
      </c>
      <c r="P23" s="11">
        <f ca="1">AVERAGE(Results!P23:P60)</f>
        <v>1.5526315789473684</v>
      </c>
      <c r="Q23" s="11">
        <f ca="1">AVERAGE(Results!Q23:Q60)</f>
        <v>1.5789473684210527</v>
      </c>
      <c r="R23" s="11">
        <f ca="1">AVERAGE(Results!R23:R60)</f>
        <v>1.1578947368421053</v>
      </c>
      <c r="S23" s="11">
        <f ca="1">AVERAGE(Results!S23:S60)</f>
        <v>1.3947368421052631</v>
      </c>
      <c r="T23" s="11">
        <f ca="1">AVERAGE(Results!T23:T60)</f>
        <v>1.7894736842105263</v>
      </c>
      <c r="U23" s="11">
        <f ca="1">AVERAGE(Results!U23:U60)</f>
        <v>0.73684210526315785</v>
      </c>
      <c r="V23" s="11">
        <f ca="1">AVERAGE(Results!V23:V60)</f>
        <v>1.2894736842105263</v>
      </c>
    </row>
    <row r="24" spans="1:22" x14ac:dyDescent="0.25">
      <c r="A24" s="7" t="s">
        <v>27</v>
      </c>
      <c r="B24" s="8">
        <v>23</v>
      </c>
      <c r="C24" s="11">
        <f ca="1">AVERAGE(Results!C24:C61)</f>
        <v>1.5</v>
      </c>
      <c r="D24" s="11">
        <f ca="1">AVERAGE(Results!D24:D61)</f>
        <v>1</v>
      </c>
      <c r="E24" s="11">
        <f ca="1">AVERAGE(Results!E24:E61)</f>
        <v>0.92789473684210522</v>
      </c>
      <c r="F24" s="11">
        <f ca="1">AVERAGE(Results!F24:F61)</f>
        <v>1.8157894736842106</v>
      </c>
      <c r="G24" s="11">
        <f ca="1">AVERAGE(Results!G24:G61)</f>
        <v>1.7105263157894737</v>
      </c>
      <c r="H24" s="11">
        <f ca="1">AVERAGE(Results!H24:H61)</f>
        <v>1.9736842105263157</v>
      </c>
      <c r="I24" s="11">
        <f ca="1">AVERAGE(Results!I24:I61)</f>
        <v>0.92105263157894735</v>
      </c>
      <c r="J24" s="11">
        <f ca="1">AVERAGE(Results!J24:J61)</f>
        <v>0.64868421052631575</v>
      </c>
      <c r="K24" s="11">
        <f ca="1">AVERAGE(Results!K24:K61)</f>
        <v>2.1578947368421053</v>
      </c>
      <c r="L24" s="11">
        <f ca="1">AVERAGE(Results!L24:L61)</f>
        <v>2.236842105263158</v>
      </c>
      <c r="M24" s="11">
        <f ca="1">AVERAGE(Results!M24:M61)</f>
        <v>1.5789473684210527</v>
      </c>
      <c r="N24" s="11">
        <f ca="1">AVERAGE(Results!N24:N61)</f>
        <v>0.73684210526315785</v>
      </c>
      <c r="O24" s="11">
        <f ca="1">AVERAGE(Results!O24:O61)</f>
        <v>0.57236842105263153</v>
      </c>
      <c r="P24" s="11">
        <f ca="1">AVERAGE(Results!P24:P61)</f>
        <v>1.5526315789473684</v>
      </c>
      <c r="Q24" s="11">
        <f ca="1">AVERAGE(Results!Q24:Q61)</f>
        <v>1.6578947368421053</v>
      </c>
      <c r="R24" s="11">
        <f ca="1">AVERAGE(Results!R24:R61)</f>
        <v>1.131578947368421</v>
      </c>
      <c r="S24" s="11">
        <f ca="1">AVERAGE(Results!S24:S61)</f>
        <v>1.4736842105263157</v>
      </c>
      <c r="T24" s="11">
        <f ca="1">AVERAGE(Results!T24:T61)</f>
        <v>1.7894736842105263</v>
      </c>
      <c r="U24" s="11">
        <f ca="1">AVERAGE(Results!U24:U61)</f>
        <v>0.73684210526315785</v>
      </c>
      <c r="V24" s="11">
        <f ca="1">AVERAGE(Results!V24:V61)</f>
        <v>1.3157894736842106</v>
      </c>
    </row>
    <row r="25" spans="1:22" x14ac:dyDescent="0.25">
      <c r="A25" s="7" t="s">
        <v>27</v>
      </c>
      <c r="B25" s="8">
        <v>24</v>
      </c>
      <c r="C25" s="11">
        <f ca="1">AVERAGE(Results!C25:C62)</f>
        <v>1.5526315789473684</v>
      </c>
      <c r="D25" s="11">
        <f ca="1">AVERAGE(Results!D25:D62)</f>
        <v>0.92105263157894735</v>
      </c>
      <c r="E25" s="11">
        <f ca="1">AVERAGE(Results!E25:E62)</f>
        <v>0.99657894736842101</v>
      </c>
      <c r="F25" s="11">
        <f ca="1">AVERAGE(Results!F25:F62)</f>
        <v>1.8157894736842106</v>
      </c>
      <c r="G25" s="11">
        <f ca="1">AVERAGE(Results!G25:G62)</f>
        <v>1.6578947368421053</v>
      </c>
      <c r="H25" s="11">
        <f ca="1">AVERAGE(Results!H25:H62)</f>
        <v>2</v>
      </c>
      <c r="I25" s="11">
        <f ca="1">AVERAGE(Results!I25:I62)</f>
        <v>0.94736842105263153</v>
      </c>
      <c r="J25" s="11">
        <f ca="1">AVERAGE(Results!J25:J62)</f>
        <v>0.63842105263157889</v>
      </c>
      <c r="K25" s="11">
        <f ca="1">AVERAGE(Results!K25:K62)</f>
        <v>2.1052631578947367</v>
      </c>
      <c r="L25" s="11">
        <f ca="1">AVERAGE(Results!L25:L62)</f>
        <v>2.1842105263157894</v>
      </c>
      <c r="M25" s="11">
        <f ca="1">AVERAGE(Results!M25:M62)</f>
        <v>1.5789473684210527</v>
      </c>
      <c r="N25" s="11">
        <f ca="1">AVERAGE(Results!N25:N62)</f>
        <v>0.73684210526315785</v>
      </c>
      <c r="O25" s="11">
        <f ca="1">AVERAGE(Results!O25:O62)</f>
        <v>0.57236842105263153</v>
      </c>
      <c r="P25" s="11">
        <f ca="1">AVERAGE(Results!P25:P62)</f>
        <v>1.6052631578947369</v>
      </c>
      <c r="Q25" s="11">
        <f ca="1">AVERAGE(Results!Q25:Q62)</f>
        <v>1.736842105263158</v>
      </c>
      <c r="R25" s="11">
        <f ca="1">AVERAGE(Results!R25:R62)</f>
        <v>1.0526315789473684</v>
      </c>
      <c r="S25" s="11">
        <f ca="1">AVERAGE(Results!S25:S62)</f>
        <v>1.3947368421052631</v>
      </c>
      <c r="T25" s="11">
        <f ca="1">AVERAGE(Results!T25:T62)</f>
        <v>1.868421052631579</v>
      </c>
      <c r="U25" s="11">
        <f ca="1">AVERAGE(Results!U25:U62)</f>
        <v>0.73684210526315785</v>
      </c>
      <c r="V25" s="11">
        <f ca="1">AVERAGE(Results!V25:V62)</f>
        <v>1.3157894736842106</v>
      </c>
    </row>
    <row r="26" spans="1:22" x14ac:dyDescent="0.25">
      <c r="A26" s="7" t="s">
        <v>27</v>
      </c>
      <c r="B26" s="8">
        <v>25</v>
      </c>
      <c r="C26" s="11">
        <f ca="1">AVERAGE(Results!C26:C63)</f>
        <v>1.5</v>
      </c>
      <c r="D26" s="11">
        <f ca="1">AVERAGE(Results!D26:D63)</f>
        <v>1</v>
      </c>
      <c r="E26" s="11">
        <f ca="1">AVERAGE(Results!E26:E63)</f>
        <v>1.0447368421052632</v>
      </c>
      <c r="F26" s="11">
        <f ca="1">AVERAGE(Results!F26:F63)</f>
        <v>1.736842105263158</v>
      </c>
      <c r="G26" s="11">
        <f ca="1">AVERAGE(Results!G26:G63)</f>
        <v>1.736842105263158</v>
      </c>
      <c r="H26" s="11">
        <f ca="1">AVERAGE(Results!H26:H63)</f>
        <v>1.9473684210526316</v>
      </c>
      <c r="I26" s="11">
        <f ca="1">AVERAGE(Results!I26:I63)</f>
        <v>0.94736842105263153</v>
      </c>
      <c r="J26" s="11">
        <f ca="1">AVERAGE(Results!J26:J63)</f>
        <v>0.6076315789473683</v>
      </c>
      <c r="K26" s="11">
        <f ca="1">AVERAGE(Results!K26:K63)</f>
        <v>2.1052631578947367</v>
      </c>
      <c r="L26" s="11">
        <f ca="1">AVERAGE(Results!L26:L63)</f>
        <v>2.2105263157894739</v>
      </c>
      <c r="M26" s="11">
        <f ca="1">AVERAGE(Results!M26:M63)</f>
        <v>1.5789473684210527</v>
      </c>
      <c r="N26" s="11">
        <f ca="1">AVERAGE(Results!N26:N63)</f>
        <v>0.81578947368421051</v>
      </c>
      <c r="O26" s="11">
        <f ca="1">AVERAGE(Results!O26:O63)</f>
        <v>0.62052631578947359</v>
      </c>
      <c r="P26" s="11">
        <f ca="1">AVERAGE(Results!P26:P63)</f>
        <v>1.5263157894736843</v>
      </c>
      <c r="Q26" s="11">
        <f ca="1">AVERAGE(Results!Q26:Q63)</f>
        <v>1.6578947368421053</v>
      </c>
      <c r="R26" s="11">
        <f ca="1">AVERAGE(Results!R26:R63)</f>
        <v>0.97368421052631582</v>
      </c>
      <c r="S26" s="11">
        <f ca="1">AVERAGE(Results!S26:S63)</f>
        <v>1.4736842105263157</v>
      </c>
      <c r="T26" s="11">
        <f ca="1">AVERAGE(Results!T26:T63)</f>
        <v>1.868421052631579</v>
      </c>
      <c r="U26" s="11">
        <f ca="1">AVERAGE(Results!U26:U63)</f>
        <v>0.71052631578947367</v>
      </c>
      <c r="V26" s="11">
        <f ca="1">AVERAGE(Results!V26:V63)</f>
        <v>1.3157894736842106</v>
      </c>
    </row>
    <row r="27" spans="1:22" x14ac:dyDescent="0.25">
      <c r="A27" s="7" t="s">
        <v>27</v>
      </c>
      <c r="B27" s="8">
        <v>26</v>
      </c>
      <c r="C27" s="11">
        <f ca="1">AVERAGE(Results!C27:C64)</f>
        <v>1.5789473684210527</v>
      </c>
      <c r="D27" s="11">
        <f ca="1">AVERAGE(Results!D27:D64)</f>
        <v>1</v>
      </c>
      <c r="E27" s="11">
        <f ca="1">AVERAGE(Results!E27:E64)</f>
        <v>1.0139473684210527</v>
      </c>
      <c r="F27" s="11">
        <f ca="1">AVERAGE(Results!F27:F64)</f>
        <v>1.6842105263157894</v>
      </c>
      <c r="G27" s="11">
        <f ca="1">AVERAGE(Results!G27:G64)</f>
        <v>1.736842105263158</v>
      </c>
      <c r="H27" s="11">
        <f ca="1">AVERAGE(Results!H27:H64)</f>
        <v>1.9736842105263157</v>
      </c>
      <c r="I27" s="11">
        <f ca="1">AVERAGE(Results!I27:I64)</f>
        <v>0.94736842105263153</v>
      </c>
      <c r="J27" s="11">
        <f ca="1">AVERAGE(Results!J27:J64)</f>
        <v>0.57684210526315782</v>
      </c>
      <c r="K27" s="11">
        <f ca="1">AVERAGE(Results!K27:K64)</f>
        <v>2.0263157894736841</v>
      </c>
      <c r="L27" s="11">
        <f ca="1">AVERAGE(Results!L27:L64)</f>
        <v>2.1842105263157894</v>
      </c>
      <c r="M27" s="11">
        <f ca="1">AVERAGE(Results!M27:M64)</f>
        <v>1.631578947368421</v>
      </c>
      <c r="N27" s="11">
        <f ca="1">AVERAGE(Results!N27:N64)</f>
        <v>0.81578947368421051</v>
      </c>
      <c r="O27" s="11">
        <f ca="1">AVERAGE(Results!O27:O64)</f>
        <v>0.62052631578947359</v>
      </c>
      <c r="P27" s="11">
        <f ca="1">AVERAGE(Results!P27:P64)</f>
        <v>1.5789473684210527</v>
      </c>
      <c r="Q27" s="11">
        <f ca="1">AVERAGE(Results!Q27:Q64)</f>
        <v>1.7105263157894737</v>
      </c>
      <c r="R27" s="11">
        <f ca="1">AVERAGE(Results!R27:R64)</f>
        <v>1.0526315789473684</v>
      </c>
      <c r="S27" s="11">
        <f ca="1">AVERAGE(Results!S27:S64)</f>
        <v>1.4210526315789473</v>
      </c>
      <c r="T27" s="11">
        <f ca="1">AVERAGE(Results!T27:T64)</f>
        <v>1.868421052631579</v>
      </c>
      <c r="U27" s="11">
        <f ca="1">AVERAGE(Results!U27:U64)</f>
        <v>0.73684210526315785</v>
      </c>
      <c r="V27" s="11">
        <f ca="1">AVERAGE(Results!V27:V64)</f>
        <v>1.236842105263158</v>
      </c>
    </row>
    <row r="28" spans="1:22" x14ac:dyDescent="0.25">
      <c r="A28" s="7" t="s">
        <v>27</v>
      </c>
      <c r="B28" s="8">
        <v>27</v>
      </c>
      <c r="C28" s="11">
        <f ca="1">AVERAGE(Results!C28:C65)</f>
        <v>1.5526315789473684</v>
      </c>
      <c r="D28" s="11">
        <f ca="1">AVERAGE(Results!D28:D65)</f>
        <v>1</v>
      </c>
      <c r="E28" s="11">
        <f ca="1">AVERAGE(Results!E28:E65)</f>
        <v>0.98315789473684212</v>
      </c>
      <c r="F28" s="11">
        <f ca="1">AVERAGE(Results!F28:F65)</f>
        <v>1.736842105263158</v>
      </c>
      <c r="G28" s="11">
        <f ca="1">AVERAGE(Results!G28:G65)</f>
        <v>1.8157894736842106</v>
      </c>
      <c r="H28" s="11">
        <f ca="1">AVERAGE(Results!H28:H65)</f>
        <v>2.0526315789473686</v>
      </c>
      <c r="I28" s="11">
        <f ca="1">AVERAGE(Results!I28:I65)</f>
        <v>1.0263157894736843</v>
      </c>
      <c r="J28" s="11">
        <f ca="1">AVERAGE(Results!J28:J65)</f>
        <v>0.54605263157894735</v>
      </c>
      <c r="K28" s="11">
        <f ca="1">AVERAGE(Results!K28:K65)</f>
        <v>2.0263157894736841</v>
      </c>
      <c r="L28" s="11">
        <f ca="1">AVERAGE(Results!L28:L65)</f>
        <v>2.1842105263157894</v>
      </c>
      <c r="M28" s="11">
        <f ca="1">AVERAGE(Results!M28:M65)</f>
        <v>1.6842105263157894</v>
      </c>
      <c r="N28" s="11">
        <f ca="1">AVERAGE(Results!N28:N65)</f>
        <v>0.81578947368421051</v>
      </c>
      <c r="O28" s="11">
        <f ca="1">AVERAGE(Results!O28:O65)</f>
        <v>0.58973684210526311</v>
      </c>
      <c r="P28" s="11">
        <f ca="1">AVERAGE(Results!P28:P65)</f>
        <v>1.5</v>
      </c>
      <c r="Q28" s="11">
        <f ca="1">AVERAGE(Results!Q28:Q65)</f>
        <v>1.7105263157894737</v>
      </c>
      <c r="R28" s="11">
        <f ca="1">AVERAGE(Results!R28:R65)</f>
        <v>1.131578947368421</v>
      </c>
      <c r="S28" s="11">
        <f ca="1">AVERAGE(Results!S28:S65)</f>
        <v>1.3947368421052631</v>
      </c>
      <c r="T28" s="11">
        <f ca="1">AVERAGE(Results!T28:T65)</f>
        <v>1.868421052631579</v>
      </c>
      <c r="U28" s="11">
        <f ca="1">AVERAGE(Results!U28:U65)</f>
        <v>0.71052631578947367</v>
      </c>
      <c r="V28" s="11">
        <f ca="1">AVERAGE(Results!V28:V65)</f>
        <v>1.1578947368421053</v>
      </c>
    </row>
    <row r="29" spans="1:22" x14ac:dyDescent="0.25">
      <c r="A29" s="7" t="s">
        <v>27</v>
      </c>
      <c r="B29" s="8">
        <v>28</v>
      </c>
      <c r="C29" s="11">
        <f ca="1">AVERAGE(Results!C29:C66)</f>
        <v>1.5526315789473684</v>
      </c>
      <c r="D29" s="11">
        <f ca="1">AVERAGE(Results!D29:D66)</f>
        <v>1.0263157894736843</v>
      </c>
      <c r="E29" s="11">
        <f ca="1">AVERAGE(Results!E29:E66)</f>
        <v>1.0518421052631579</v>
      </c>
      <c r="F29" s="11">
        <f ca="1">AVERAGE(Results!F29:F66)</f>
        <v>1.736842105263158</v>
      </c>
      <c r="G29" s="11">
        <f ca="1">AVERAGE(Results!G29:G66)</f>
        <v>1.868421052631579</v>
      </c>
      <c r="H29" s="11">
        <f ca="1">AVERAGE(Results!H29:H66)</f>
        <v>1.9736842105263157</v>
      </c>
      <c r="I29" s="11">
        <f ca="1">AVERAGE(Results!I29:I66)</f>
        <v>0.94736842105263153</v>
      </c>
      <c r="J29" s="11">
        <f ca="1">AVERAGE(Results!J29:J66)</f>
        <v>0.51526315789473676</v>
      </c>
      <c r="K29" s="11">
        <f ca="1">AVERAGE(Results!K29:K66)</f>
        <v>1.9736842105263157</v>
      </c>
      <c r="L29" s="11">
        <f ca="1">AVERAGE(Results!L29:L66)</f>
        <v>2.1315789473684212</v>
      </c>
      <c r="M29" s="11">
        <f ca="1">AVERAGE(Results!M29:M66)</f>
        <v>1.6842105263157894</v>
      </c>
      <c r="N29" s="11">
        <f ca="1">AVERAGE(Results!N29:N66)</f>
        <v>0.76315789473684215</v>
      </c>
      <c r="O29" s="11">
        <f ca="1">AVERAGE(Results!O29:O66)</f>
        <v>0.55894736842105264</v>
      </c>
      <c r="P29" s="11">
        <f ca="1">AVERAGE(Results!P29:P66)</f>
        <v>1.5789473684210527</v>
      </c>
      <c r="Q29" s="11">
        <f ca="1">AVERAGE(Results!Q29:Q66)</f>
        <v>1.7894736842105263</v>
      </c>
      <c r="R29" s="11">
        <f ca="1">AVERAGE(Results!R29:R66)</f>
        <v>1.1052631578947369</v>
      </c>
      <c r="S29" s="11">
        <f ca="1">AVERAGE(Results!S29:S66)</f>
        <v>1.3947368421052631</v>
      </c>
      <c r="T29" s="11">
        <f ca="1">AVERAGE(Results!T29:T66)</f>
        <v>1.9473684210526316</v>
      </c>
      <c r="U29" s="11">
        <f ca="1">AVERAGE(Results!U29:U66)</f>
        <v>0.68421052631578949</v>
      </c>
      <c r="V29" s="11">
        <f ca="1">AVERAGE(Results!V29:V66)</f>
        <v>1.0789473684210527</v>
      </c>
    </row>
    <row r="30" spans="1:22" x14ac:dyDescent="0.25">
      <c r="A30" s="7" t="s">
        <v>27</v>
      </c>
      <c r="B30" s="8">
        <v>29</v>
      </c>
      <c r="C30" s="11">
        <f ca="1">AVERAGE(Results!C30:C67)</f>
        <v>1.5789473684210527</v>
      </c>
      <c r="D30" s="11">
        <f ca="1">AVERAGE(Results!D30:D67)</f>
        <v>0.97368421052631582</v>
      </c>
      <c r="E30" s="11">
        <f ca="1">AVERAGE(Results!E30:E67)</f>
        <v>1.0210526315789472</v>
      </c>
      <c r="F30" s="11">
        <f ca="1">AVERAGE(Results!F30:F67)</f>
        <v>1.6842105263157894</v>
      </c>
      <c r="G30" s="11">
        <f ca="1">AVERAGE(Results!G30:G67)</f>
        <v>1.9473684210526316</v>
      </c>
      <c r="H30" s="11">
        <f ca="1">AVERAGE(Results!H30:H67)</f>
        <v>1.8947368421052631</v>
      </c>
      <c r="I30" s="11">
        <f ca="1">AVERAGE(Results!I30:I67)</f>
        <v>1.0263157894736843</v>
      </c>
      <c r="J30" s="11">
        <f ca="1">AVERAGE(Results!J30:J67)</f>
        <v>0.53131578947368419</v>
      </c>
      <c r="K30" s="11">
        <f ca="1">AVERAGE(Results!K30:K67)</f>
        <v>1.9736842105263157</v>
      </c>
      <c r="L30" s="11">
        <f ca="1">AVERAGE(Results!L30:L67)</f>
        <v>2.0789473684210527</v>
      </c>
      <c r="M30" s="11">
        <f ca="1">AVERAGE(Results!M30:M67)</f>
        <v>1.6842105263157894</v>
      </c>
      <c r="N30" s="11">
        <f ca="1">AVERAGE(Results!N30:N67)</f>
        <v>0.68421052631578949</v>
      </c>
      <c r="O30" s="11">
        <f ca="1">AVERAGE(Results!O30:O67)</f>
        <v>0.57500000000000007</v>
      </c>
      <c r="P30" s="11">
        <f ca="1">AVERAGE(Results!P30:P67)</f>
        <v>1.5789473684210527</v>
      </c>
      <c r="Q30" s="11">
        <f ca="1">AVERAGE(Results!Q30:Q67)</f>
        <v>1.7894736842105263</v>
      </c>
      <c r="R30" s="11">
        <f ca="1">AVERAGE(Results!R30:R67)</f>
        <v>1.1052631578947369</v>
      </c>
      <c r="S30" s="11">
        <f ca="1">AVERAGE(Results!S30:S67)</f>
        <v>1.368421052631579</v>
      </c>
      <c r="T30" s="11">
        <f ca="1">AVERAGE(Results!T30:T67)</f>
        <v>1.9473684210526316</v>
      </c>
      <c r="U30" s="11">
        <f ca="1">AVERAGE(Results!U30:U67)</f>
        <v>0.71052631578947367</v>
      </c>
      <c r="V30" s="11">
        <f ca="1">AVERAGE(Results!V30:V67)</f>
        <v>1.1052631578947369</v>
      </c>
    </row>
    <row r="31" spans="1:22" x14ac:dyDescent="0.25">
      <c r="A31" s="7" t="s">
        <v>27</v>
      </c>
      <c r="B31" s="8">
        <v>30</v>
      </c>
      <c r="C31" s="11">
        <f ca="1">AVERAGE(Results!C31:C68)</f>
        <v>1.5263157894736843</v>
      </c>
      <c r="D31" s="11">
        <f ca="1">AVERAGE(Results!D31:D68)</f>
        <v>0.89473684210526316</v>
      </c>
      <c r="E31" s="11">
        <f ca="1">AVERAGE(Results!E31:E68)</f>
        <v>1.016578947368421</v>
      </c>
      <c r="F31" s="11">
        <f ca="1">AVERAGE(Results!F31:F68)</f>
        <v>1.631578947368421</v>
      </c>
      <c r="G31" s="11">
        <f ca="1">AVERAGE(Results!G31:G68)</f>
        <v>2</v>
      </c>
      <c r="H31" s="11">
        <f ca="1">AVERAGE(Results!H31:H68)</f>
        <v>1.8947368421052631</v>
      </c>
      <c r="I31" s="11">
        <f ca="1">AVERAGE(Results!I31:I68)</f>
        <v>1.0526315789473684</v>
      </c>
      <c r="J31" s="11">
        <f ca="1">AVERAGE(Results!J31:J68)</f>
        <v>0.54736842105263162</v>
      </c>
      <c r="K31" s="11">
        <f ca="1">AVERAGE(Results!K31:K68)</f>
        <v>1.9736842105263157</v>
      </c>
      <c r="L31" s="11">
        <f ca="1">AVERAGE(Results!L31:L68)</f>
        <v>2.0263157894736841</v>
      </c>
      <c r="M31" s="11">
        <f ca="1">AVERAGE(Results!M31:M68)</f>
        <v>1.7105263157894737</v>
      </c>
      <c r="N31" s="11">
        <f ca="1">AVERAGE(Results!N31:N68)</f>
        <v>0.68421052631578949</v>
      </c>
      <c r="O31" s="11">
        <f ca="1">AVERAGE(Results!O31:O68)</f>
        <v>0.57500000000000007</v>
      </c>
      <c r="P31" s="11">
        <f ca="1">AVERAGE(Results!P31:P68)</f>
        <v>1.5263157894736843</v>
      </c>
      <c r="Q31" s="11">
        <f ca="1">AVERAGE(Results!Q31:Q68)</f>
        <v>1.7894736842105263</v>
      </c>
      <c r="R31" s="11">
        <f ca="1">AVERAGE(Results!R31:R68)</f>
        <v>1.1842105263157894</v>
      </c>
      <c r="S31" s="11">
        <f ca="1">AVERAGE(Results!S31:S68)</f>
        <v>1.368421052631579</v>
      </c>
      <c r="T31" s="11">
        <f ca="1">AVERAGE(Results!T31:T68)</f>
        <v>1.9736842105263157</v>
      </c>
      <c r="U31" s="11">
        <f ca="1">AVERAGE(Results!U31:U68)</f>
        <v>0.65789473684210531</v>
      </c>
      <c r="V31" s="11">
        <f ca="1">AVERAGE(Results!V31:V68)</f>
        <v>1.131578947368421</v>
      </c>
    </row>
    <row r="32" spans="1:22" x14ac:dyDescent="0.25">
      <c r="A32" s="7" t="s">
        <v>27</v>
      </c>
      <c r="B32" s="8">
        <v>31</v>
      </c>
      <c r="C32" s="11">
        <f ca="1">AVERAGE(Results!C32:C69)</f>
        <v>1.5263157894736843</v>
      </c>
      <c r="D32" s="11">
        <f ca="1">AVERAGE(Results!D32:D69)</f>
        <v>0.92105263157894735</v>
      </c>
      <c r="E32" s="11">
        <f ca="1">AVERAGE(Results!E32:E69)</f>
        <v>0.98578947368421055</v>
      </c>
      <c r="F32" s="11">
        <f ca="1">AVERAGE(Results!F32:F69)</f>
        <v>1.7105263157894737</v>
      </c>
      <c r="G32" s="11">
        <f ca="1">AVERAGE(Results!G32:G69)</f>
        <v>2</v>
      </c>
      <c r="H32" s="11">
        <f ca="1">AVERAGE(Results!H32:H69)</f>
        <v>1.8947368421052631</v>
      </c>
      <c r="I32" s="11">
        <f ca="1">AVERAGE(Results!I32:I69)</f>
        <v>0.97368421052631582</v>
      </c>
      <c r="J32" s="11">
        <f ca="1">AVERAGE(Results!J32:J69)</f>
        <v>0.54289473684210521</v>
      </c>
      <c r="K32" s="11">
        <f ca="1">AVERAGE(Results!K32:K69)</f>
        <v>1.9736842105263157</v>
      </c>
      <c r="L32" s="11">
        <f ca="1">AVERAGE(Results!L32:L69)</f>
        <v>2.0789473684210527</v>
      </c>
      <c r="M32" s="11">
        <f ca="1">AVERAGE(Results!M32:M69)</f>
        <v>1.631578947368421</v>
      </c>
      <c r="N32" s="11">
        <f ca="1">AVERAGE(Results!N32:N69)</f>
        <v>0.68421052631578949</v>
      </c>
      <c r="O32" s="11">
        <f ca="1">AVERAGE(Results!O32:O69)</f>
        <v>0.57500000000000007</v>
      </c>
      <c r="P32" s="11">
        <f ca="1">AVERAGE(Results!P32:P69)</f>
        <v>1.5263157894736843</v>
      </c>
      <c r="Q32" s="11">
        <f ca="1">AVERAGE(Results!Q32:Q69)</f>
        <v>1.7894736842105263</v>
      </c>
      <c r="R32" s="11">
        <f ca="1">AVERAGE(Results!R32:R69)</f>
        <v>1.2105263157894737</v>
      </c>
      <c r="S32" s="11">
        <f ca="1">AVERAGE(Results!S32:S69)</f>
        <v>1.3947368421052631</v>
      </c>
      <c r="T32" s="11">
        <f ca="1">AVERAGE(Results!T32:T69)</f>
        <v>2</v>
      </c>
      <c r="U32" s="11">
        <f ca="1">AVERAGE(Results!U32:U69)</f>
        <v>0.65789473684210531</v>
      </c>
      <c r="V32" s="11">
        <f ca="1">AVERAGE(Results!V32:V69)</f>
        <v>1.1578947368421053</v>
      </c>
    </row>
    <row r="33" spans="1:22" x14ac:dyDescent="0.25">
      <c r="A33" s="7" t="s">
        <v>27</v>
      </c>
      <c r="B33" s="8">
        <v>32</v>
      </c>
      <c r="C33" s="11">
        <f ca="1">AVERAGE(Results!C33:C70)</f>
        <v>1.5</v>
      </c>
      <c r="D33" s="11">
        <f ca="1">AVERAGE(Results!D33:D70)</f>
        <v>0.92105263157894735</v>
      </c>
      <c r="E33" s="11">
        <f ca="1">AVERAGE(Results!E33:E70)</f>
        <v>1.0121052631578948</v>
      </c>
      <c r="F33" s="11">
        <f ca="1">AVERAGE(Results!F33:F70)</f>
        <v>1.631578947368421</v>
      </c>
      <c r="G33" s="11">
        <f ca="1">AVERAGE(Results!G33:G70)</f>
        <v>2</v>
      </c>
      <c r="H33" s="11">
        <f ca="1">AVERAGE(Results!H33:H70)</f>
        <v>1.8421052631578947</v>
      </c>
      <c r="I33" s="11">
        <f ca="1">AVERAGE(Results!I33:I70)</f>
        <v>1.0526315789473684</v>
      </c>
      <c r="J33" s="11">
        <f ca="1">AVERAGE(Results!J33:J70)</f>
        <v>0.53263157894736846</v>
      </c>
      <c r="K33" s="11">
        <f ca="1">AVERAGE(Results!K33:K70)</f>
        <v>1.9736842105263157</v>
      </c>
      <c r="L33" s="11">
        <f ca="1">AVERAGE(Results!L33:L70)</f>
        <v>2</v>
      </c>
      <c r="M33" s="11">
        <f ca="1">AVERAGE(Results!M33:M70)</f>
        <v>1.7105263157894737</v>
      </c>
      <c r="N33" s="11">
        <f ca="1">AVERAGE(Results!N33:N70)</f>
        <v>0.68421052631578949</v>
      </c>
      <c r="O33" s="11">
        <f ca="1">AVERAGE(Results!O33:O70)</f>
        <v>0.62315789473684213</v>
      </c>
      <c r="P33" s="11">
        <f ca="1">AVERAGE(Results!P33:P70)</f>
        <v>1.5526315789473684</v>
      </c>
      <c r="Q33" s="11">
        <f ca="1">AVERAGE(Results!Q33:Q70)</f>
        <v>1.7894736842105263</v>
      </c>
      <c r="R33" s="11">
        <f ca="1">AVERAGE(Results!R33:R70)</f>
        <v>1.2894736842105263</v>
      </c>
      <c r="S33" s="11">
        <f ca="1">AVERAGE(Results!S33:S70)</f>
        <v>1.368421052631579</v>
      </c>
      <c r="T33" s="11">
        <f ca="1">AVERAGE(Results!T33:T70)</f>
        <v>1.9473684210526316</v>
      </c>
      <c r="U33" s="11">
        <f ca="1">AVERAGE(Results!U33:U70)</f>
        <v>0.63157894736842102</v>
      </c>
      <c r="V33" s="11">
        <f ca="1">AVERAGE(Results!V33:V70)</f>
        <v>1.1578947368421053</v>
      </c>
    </row>
    <row r="34" spans="1:22" x14ac:dyDescent="0.25">
      <c r="A34" s="7" t="s">
        <v>27</v>
      </c>
      <c r="B34" s="8">
        <v>33</v>
      </c>
      <c r="C34" s="11">
        <f ca="1">AVERAGE(Results!C34:C71)</f>
        <v>1.5526315789473684</v>
      </c>
      <c r="D34" s="11">
        <f ca="1">AVERAGE(Results!D34:D71)</f>
        <v>0.92105263157894735</v>
      </c>
      <c r="E34" s="11">
        <f ca="1">AVERAGE(Results!E34:E71)</f>
        <v>1.0018421052631579</v>
      </c>
      <c r="F34" s="11">
        <f ca="1">AVERAGE(Results!F34:F71)</f>
        <v>1.7105263157894737</v>
      </c>
      <c r="G34" s="11">
        <f ca="1">AVERAGE(Results!G34:G71)</f>
        <v>1.9473684210526316</v>
      </c>
      <c r="H34" s="11">
        <f ca="1">AVERAGE(Results!H34:H71)</f>
        <v>1.7894736842105263</v>
      </c>
      <c r="I34" s="11">
        <f ca="1">AVERAGE(Results!I34:I71)</f>
        <v>1.0789473684210527</v>
      </c>
      <c r="J34" s="11">
        <f ca="1">AVERAGE(Results!J34:J71)</f>
        <v>0.52815789473684216</v>
      </c>
      <c r="K34" s="11">
        <f ca="1">AVERAGE(Results!K34:K71)</f>
        <v>1.9736842105263157</v>
      </c>
      <c r="L34" s="11">
        <f ca="1">AVERAGE(Results!L34:L71)</f>
        <v>2</v>
      </c>
      <c r="M34" s="11">
        <f ca="1">AVERAGE(Results!M34:M71)</f>
        <v>1.7105263157894737</v>
      </c>
      <c r="N34" s="11">
        <f ca="1">AVERAGE(Results!N34:N71)</f>
        <v>0.68421052631578949</v>
      </c>
      <c r="O34" s="11">
        <f ca="1">AVERAGE(Results!O34:O71)</f>
        <v>0.62315789473684213</v>
      </c>
      <c r="P34" s="11">
        <f ca="1">AVERAGE(Results!P34:P71)</f>
        <v>1.5</v>
      </c>
      <c r="Q34" s="11">
        <f ca="1">AVERAGE(Results!Q34:Q71)</f>
        <v>1.7105263157894737</v>
      </c>
      <c r="R34" s="11">
        <f ca="1">AVERAGE(Results!R34:R71)</f>
        <v>1.3157894736842106</v>
      </c>
      <c r="S34" s="11">
        <f ca="1">AVERAGE(Results!S34:S71)</f>
        <v>1.3157894736842106</v>
      </c>
      <c r="T34" s="11">
        <f ca="1">AVERAGE(Results!T34:T71)</f>
        <v>2.0263157894736841</v>
      </c>
      <c r="U34" s="11">
        <f ca="1">AVERAGE(Results!U34:U71)</f>
        <v>0.57894736842105265</v>
      </c>
      <c r="V34" s="11">
        <f ca="1">AVERAGE(Results!V34:V71)</f>
        <v>1.1578947368421053</v>
      </c>
    </row>
    <row r="35" spans="1:22" x14ac:dyDescent="0.25">
      <c r="A35" s="7" t="s">
        <v>27</v>
      </c>
      <c r="B35" s="8">
        <v>34</v>
      </c>
      <c r="C35" s="11">
        <f ca="1">AVERAGE(Results!C35:C72)</f>
        <v>1.631578947368421</v>
      </c>
      <c r="D35" s="11">
        <f ca="1">AVERAGE(Results!D35:D72)</f>
        <v>1</v>
      </c>
      <c r="E35" s="11">
        <f ca="1">AVERAGE(Results!E35:E72)</f>
        <v>0.97105263157894728</v>
      </c>
      <c r="F35" s="11">
        <f ca="1">AVERAGE(Results!F35:F72)</f>
        <v>1.631578947368421</v>
      </c>
      <c r="G35" s="11">
        <f ca="1">AVERAGE(Results!G35:G72)</f>
        <v>1.9473684210526316</v>
      </c>
      <c r="H35" s="11">
        <f ca="1">AVERAGE(Results!H35:H72)</f>
        <v>1.7894736842105263</v>
      </c>
      <c r="I35" s="11">
        <f ca="1">AVERAGE(Results!I35:I72)</f>
        <v>1</v>
      </c>
      <c r="J35" s="11">
        <f ca="1">AVERAGE(Results!J35:J72)</f>
        <v>0.55447368421052634</v>
      </c>
      <c r="K35" s="11">
        <f ca="1">AVERAGE(Results!K35:K72)</f>
        <v>1.9736842105263157</v>
      </c>
      <c r="L35" s="11">
        <f ca="1">AVERAGE(Results!L35:L72)</f>
        <v>2.0526315789473686</v>
      </c>
      <c r="M35" s="11">
        <f ca="1">AVERAGE(Results!M35:M72)</f>
        <v>1.7105263157894737</v>
      </c>
      <c r="N35" s="11">
        <f ca="1">AVERAGE(Results!N35:N72)</f>
        <v>0.71052631578947367</v>
      </c>
      <c r="O35" s="11">
        <f ca="1">AVERAGE(Results!O35:O72)</f>
        <v>0.59236842105263154</v>
      </c>
      <c r="P35" s="11">
        <f ca="1">AVERAGE(Results!P35:P72)</f>
        <v>1.5263157894736843</v>
      </c>
      <c r="Q35" s="11">
        <f ca="1">AVERAGE(Results!Q35:Q72)</f>
        <v>1.736842105263158</v>
      </c>
      <c r="R35" s="11">
        <f ca="1">AVERAGE(Results!R35:R72)</f>
        <v>1.2894736842105263</v>
      </c>
      <c r="S35" s="11">
        <f ca="1">AVERAGE(Results!S35:S72)</f>
        <v>1.3421052631578947</v>
      </c>
      <c r="T35" s="11">
        <f ca="1">AVERAGE(Results!T35:T72)</f>
        <v>1.9736842105263157</v>
      </c>
      <c r="U35" s="11">
        <f ca="1">AVERAGE(Results!U35:U72)</f>
        <v>0.55263157894736847</v>
      </c>
      <c r="V35" s="11">
        <f ca="1">AVERAGE(Results!V35:V72)</f>
        <v>1.1578947368421053</v>
      </c>
    </row>
    <row r="36" spans="1:22" x14ac:dyDescent="0.25">
      <c r="A36" s="7" t="s">
        <v>27</v>
      </c>
      <c r="B36" s="8">
        <v>35</v>
      </c>
      <c r="C36" s="11">
        <f ca="1">AVERAGE(Results!C36:C73)</f>
        <v>1.631578947368421</v>
      </c>
      <c r="D36" s="11">
        <f ca="1">AVERAGE(Results!D36:D73)</f>
        <v>0.97368421052631582</v>
      </c>
      <c r="E36" s="11">
        <f ca="1">AVERAGE(Results!E36:E73)</f>
        <v>1.05</v>
      </c>
      <c r="F36" s="11">
        <f ca="1">AVERAGE(Results!F36:F73)</f>
        <v>1.5526315789473684</v>
      </c>
      <c r="G36" s="11">
        <f ca="1">AVERAGE(Results!G36:G73)</f>
        <v>1.9473684210526316</v>
      </c>
      <c r="H36" s="11">
        <f ca="1">AVERAGE(Results!H36:H73)</f>
        <v>1.868421052631579</v>
      </c>
      <c r="I36" s="11">
        <f ca="1">AVERAGE(Results!I36:I73)</f>
        <v>1</v>
      </c>
      <c r="J36" s="11">
        <f ca="1">AVERAGE(Results!J36:J73)</f>
        <v>0.54421052631578948</v>
      </c>
      <c r="K36" s="11">
        <f ca="1">AVERAGE(Results!K36:K73)</f>
        <v>1.8947368421052631</v>
      </c>
      <c r="L36" s="11">
        <f ca="1">AVERAGE(Results!L36:L73)</f>
        <v>2.0526315789473686</v>
      </c>
      <c r="M36" s="11">
        <f ca="1">AVERAGE(Results!M36:M73)</f>
        <v>1.7105263157894737</v>
      </c>
      <c r="N36" s="11">
        <f ca="1">AVERAGE(Results!N36:N73)</f>
        <v>0.73684210526315785</v>
      </c>
      <c r="O36" s="11">
        <f ca="1">AVERAGE(Results!O36:O73)</f>
        <v>0.66105263157894745</v>
      </c>
      <c r="P36" s="11">
        <f ca="1">AVERAGE(Results!P36:P73)</f>
        <v>1.6052631578947369</v>
      </c>
      <c r="Q36" s="11">
        <f ca="1">AVERAGE(Results!Q36:Q73)</f>
        <v>1.736842105263158</v>
      </c>
      <c r="R36" s="11">
        <f ca="1">AVERAGE(Results!R36:R73)</f>
        <v>1.2105263157894737</v>
      </c>
      <c r="S36" s="11">
        <f ca="1">AVERAGE(Results!S36:S73)</f>
        <v>1.368421052631579</v>
      </c>
      <c r="T36" s="11">
        <f ca="1">AVERAGE(Results!T36:T73)</f>
        <v>1.9473684210526316</v>
      </c>
      <c r="U36" s="11">
        <f ca="1">AVERAGE(Results!U36:U73)</f>
        <v>0.63157894736842102</v>
      </c>
      <c r="V36" s="11">
        <f ca="1">AVERAGE(Results!V36:V73)</f>
        <v>1.1578947368421053</v>
      </c>
    </row>
    <row r="37" spans="1:22" x14ac:dyDescent="0.25">
      <c r="A37" s="7" t="s">
        <v>27</v>
      </c>
      <c r="B37" s="8">
        <v>36</v>
      </c>
      <c r="C37" s="11">
        <f ca="1">AVERAGE(Results!C37:C74)</f>
        <v>1.5789473684210527</v>
      </c>
      <c r="D37" s="11">
        <f ca="1">AVERAGE(Results!D37:D74)</f>
        <v>1</v>
      </c>
      <c r="E37" s="11">
        <f ca="1">AVERAGE(Results!E37:E74)</f>
        <v>1.0455263157894739</v>
      </c>
      <c r="F37" s="11">
        <f ca="1">AVERAGE(Results!F37:F74)</f>
        <v>1.5789473684210527</v>
      </c>
      <c r="G37" s="11">
        <f ca="1">AVERAGE(Results!G37:G74)</f>
        <v>1.8947368421052631</v>
      </c>
      <c r="H37" s="11">
        <f ca="1">AVERAGE(Results!H37:H74)</f>
        <v>1.8157894736842106</v>
      </c>
      <c r="I37" s="11">
        <f ca="1">AVERAGE(Results!I37:I74)</f>
        <v>1</v>
      </c>
      <c r="J37" s="11">
        <f ca="1">AVERAGE(Results!J37:J74)</f>
        <v>0.59236842105263154</v>
      </c>
      <c r="K37" s="11">
        <f ca="1">AVERAGE(Results!K37:K74)</f>
        <v>1.8947368421052631</v>
      </c>
      <c r="L37" s="11">
        <f ca="1">AVERAGE(Results!L37:L74)</f>
        <v>1.9736842105263157</v>
      </c>
      <c r="M37" s="11">
        <f ca="1">AVERAGE(Results!M37:M74)</f>
        <v>1.7105263157894737</v>
      </c>
      <c r="N37" s="11">
        <f ca="1">AVERAGE(Results!N37:N74)</f>
        <v>0.73684210526315785</v>
      </c>
      <c r="O37" s="11">
        <f ca="1">AVERAGE(Results!O37:O74)</f>
        <v>0.63026315789473686</v>
      </c>
      <c r="P37" s="11">
        <f ca="1">AVERAGE(Results!P37:P74)</f>
        <v>1.6578947368421053</v>
      </c>
      <c r="Q37" s="11">
        <f ca="1">AVERAGE(Results!Q37:Q74)</f>
        <v>1.7105263157894737</v>
      </c>
      <c r="R37" s="11">
        <f ca="1">AVERAGE(Results!R37:R74)</f>
        <v>1.131578947368421</v>
      </c>
      <c r="S37" s="11">
        <f ca="1">AVERAGE(Results!S37:S74)</f>
        <v>1.368421052631579</v>
      </c>
      <c r="T37" s="11">
        <f ca="1">AVERAGE(Results!T37:T74)</f>
        <v>1.9473684210526316</v>
      </c>
      <c r="U37" s="11">
        <f ca="1">AVERAGE(Results!U37:U74)</f>
        <v>0.55263157894736847</v>
      </c>
      <c r="V37" s="11">
        <f ca="1">AVERAGE(Results!V37:V74)</f>
        <v>1.1842105263157894</v>
      </c>
    </row>
    <row r="38" spans="1:22" x14ac:dyDescent="0.25">
      <c r="A38" s="7" t="s">
        <v>27</v>
      </c>
      <c r="B38" s="8">
        <v>37</v>
      </c>
      <c r="C38" s="11">
        <f ca="1">AVERAGE(Results!C38:C75)</f>
        <v>1.5263157894736843</v>
      </c>
      <c r="D38" s="11">
        <f ca="1">AVERAGE(Results!D38:D75)</f>
        <v>0.94736842105263153</v>
      </c>
      <c r="E38" s="11">
        <f ca="1">AVERAGE(Results!E38:E75)</f>
        <v>1.0936842105263158</v>
      </c>
      <c r="F38" s="11">
        <f ca="1">AVERAGE(Results!F38:F75)</f>
        <v>1.5</v>
      </c>
      <c r="G38" s="11">
        <f ca="1">AVERAGE(Results!G38:G75)</f>
        <v>1.8947368421052631</v>
      </c>
      <c r="H38" s="11">
        <f ca="1">AVERAGE(Results!H38:H75)</f>
        <v>1.8421052631578947</v>
      </c>
      <c r="I38" s="11">
        <f ca="1">AVERAGE(Results!I38:I75)</f>
        <v>1</v>
      </c>
      <c r="J38" s="11">
        <f ca="1">AVERAGE(Results!J38:J75)</f>
        <v>0.56157894736842107</v>
      </c>
      <c r="K38" s="11">
        <f ca="1">AVERAGE(Results!K38:K75)</f>
        <v>1.9736842105263157</v>
      </c>
      <c r="L38" s="11">
        <f ca="1">AVERAGE(Results!L38:L75)</f>
        <v>1.9210526315789473</v>
      </c>
      <c r="M38" s="11">
        <f ca="1">AVERAGE(Results!M38:M75)</f>
        <v>1.7894736842105263</v>
      </c>
      <c r="N38" s="11">
        <f ca="1">AVERAGE(Results!N38:N75)</f>
        <v>0.73684210526315785</v>
      </c>
      <c r="O38" s="11">
        <f ca="1">AVERAGE(Results!O38:O75)</f>
        <v>0.64631578947368429</v>
      </c>
      <c r="P38" s="11">
        <f ca="1">AVERAGE(Results!P38:P75)</f>
        <v>1.6578947368421053</v>
      </c>
      <c r="Q38" s="11">
        <f ca="1">AVERAGE(Results!Q38:Q75)</f>
        <v>1.736842105263158</v>
      </c>
      <c r="R38" s="11">
        <f ca="1">AVERAGE(Results!R38:R75)</f>
        <v>1.0789473684210527</v>
      </c>
      <c r="S38" s="11">
        <f ca="1">AVERAGE(Results!S38:S75)</f>
        <v>1.3157894736842106</v>
      </c>
      <c r="T38" s="11">
        <f ca="1">AVERAGE(Results!T38:T75)</f>
        <v>1.8947368421052631</v>
      </c>
      <c r="U38" s="11">
        <f ca="1">AVERAGE(Results!U38:U75)</f>
        <v>0.63157894736842102</v>
      </c>
      <c r="V38" s="11">
        <f ca="1">AVERAGE(Results!V38:V75)</f>
        <v>1.2105263157894737</v>
      </c>
    </row>
    <row r="39" spans="1:22" x14ac:dyDescent="0.25">
      <c r="A39" s="7" t="s">
        <v>27</v>
      </c>
      <c r="B39" s="8">
        <v>38</v>
      </c>
      <c r="C39" s="11">
        <f ca="1">AVERAGE(Results!C39:C76)</f>
        <v>1.4473684210526316</v>
      </c>
      <c r="D39" s="11">
        <f ca="1">AVERAGE(Results!D39:D76)</f>
        <v>0.94736842105263153</v>
      </c>
      <c r="E39" s="11">
        <f ca="1">AVERAGE(Results!E39:E76)</f>
        <v>1.0628947368421053</v>
      </c>
      <c r="F39" s="11">
        <f ca="1">AVERAGE(Results!F39:F76)</f>
        <v>1.5526315789473684</v>
      </c>
      <c r="G39" s="11">
        <f ca="1">AVERAGE(Results!G39:G76)</f>
        <v>1.8947368421052631</v>
      </c>
      <c r="H39" s="11">
        <f ca="1">AVERAGE(Results!H39:H76)</f>
        <v>1.8421052631578947</v>
      </c>
      <c r="I39" s="11">
        <f ca="1">AVERAGE(Results!I39:I76)</f>
        <v>1</v>
      </c>
      <c r="J39" s="11">
        <f ca="1">AVERAGE(Results!J39:J76)</f>
        <v>0.53078947368421059</v>
      </c>
      <c r="K39" s="11">
        <f ca="1">AVERAGE(Results!K39:K76)</f>
        <v>1.9736842105263157</v>
      </c>
      <c r="L39" s="11">
        <f ca="1">AVERAGE(Results!L39:L76)</f>
        <v>1.9210526315789473</v>
      </c>
      <c r="M39" s="11">
        <f ca="1">AVERAGE(Results!M39:M76)</f>
        <v>1.7894736842105263</v>
      </c>
      <c r="N39" s="11">
        <f ca="1">AVERAGE(Results!N39:N76)</f>
        <v>0.65789473684210531</v>
      </c>
      <c r="O39" s="11">
        <f ca="1">AVERAGE(Results!O39:O76)</f>
        <v>0.71500000000000008</v>
      </c>
      <c r="P39" s="11">
        <f ca="1">AVERAGE(Results!P39:P76)</f>
        <v>1.6578947368421053</v>
      </c>
      <c r="Q39" s="11">
        <f ca="1">AVERAGE(Results!Q39:Q76)</f>
        <v>1.736842105263158</v>
      </c>
      <c r="R39" s="11">
        <f ca="1">AVERAGE(Results!R39:R76)</f>
        <v>1.0789473684210527</v>
      </c>
      <c r="S39" s="11">
        <f ca="1">AVERAGE(Results!S39:S76)</f>
        <v>1.3157894736842106</v>
      </c>
      <c r="T39" s="11">
        <f ca="1">AVERAGE(Results!T39:T76)</f>
        <v>1.9736842105263157</v>
      </c>
      <c r="U39" s="11">
        <f ca="1">AVERAGE(Results!U39:U76)</f>
        <v>0.63157894736842102</v>
      </c>
      <c r="V39" s="11">
        <f ca="1">AVERAGE(Results!V39:V76)</f>
        <v>1.2105263157894737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80"/>
  <sheetViews>
    <sheetView windowProtection="1" workbookViewId="0"/>
  </sheetViews>
  <sheetFormatPr defaultRowHeight="18.75" x14ac:dyDescent="0.3"/>
  <cols>
    <col min="1" max="1" width="3.85546875" style="17" customWidth="1"/>
    <col min="2" max="2" width="21.7109375" style="22" bestFit="1" customWidth="1"/>
    <col min="3" max="22" width="6.85546875" style="22" customWidth="1"/>
    <col min="23" max="63" width="9.140625" style="17"/>
    <col min="64" max="16384" width="9.140625" style="22"/>
  </cols>
  <sheetData>
    <row r="1" spans="2:23" s="17" customFormat="1" x14ac:dyDescent="0.3"/>
    <row r="2" spans="2:23" x14ac:dyDescent="0.3">
      <c r="B2" s="27"/>
      <c r="C2" s="28" t="s">
        <v>6</v>
      </c>
      <c r="D2" s="29" t="s">
        <v>10</v>
      </c>
      <c r="E2" s="30" t="s">
        <v>9</v>
      </c>
      <c r="F2" s="31" t="s">
        <v>11</v>
      </c>
      <c r="G2" s="32" t="s">
        <v>12</v>
      </c>
      <c r="H2" s="31" t="s">
        <v>15</v>
      </c>
      <c r="I2" s="33" t="s">
        <v>16</v>
      </c>
      <c r="J2" s="31" t="s">
        <v>1</v>
      </c>
      <c r="K2" s="28" t="s">
        <v>7</v>
      </c>
      <c r="L2" s="34" t="s">
        <v>19</v>
      </c>
      <c r="M2" s="35" t="s">
        <v>0</v>
      </c>
      <c r="N2" s="36" t="s">
        <v>8</v>
      </c>
      <c r="O2" s="37" t="s">
        <v>2</v>
      </c>
      <c r="P2" s="28" t="s">
        <v>13</v>
      </c>
      <c r="Q2" s="28" t="s">
        <v>3</v>
      </c>
      <c r="R2" s="28" t="s">
        <v>17</v>
      </c>
      <c r="S2" s="38" t="s">
        <v>14</v>
      </c>
      <c r="T2" s="39" t="s">
        <v>18</v>
      </c>
      <c r="U2" s="40" t="s">
        <v>4</v>
      </c>
      <c r="V2" s="41" t="s">
        <v>5</v>
      </c>
      <c r="W2" s="44">
        <v>0</v>
      </c>
    </row>
    <row r="3" spans="2:23" x14ac:dyDescent="0.3">
      <c r="B3" s="28" t="s">
        <v>6</v>
      </c>
      <c r="C3" s="42"/>
      <c r="D3" s="43" t="str">
        <f ca="1">IF(SUMPRODUCT((Fixtures!$A$2:$A$381=$B3)*(Fixtures!$B$2:$B$381=D$2)*(Fixtures!$W$2:$W$381))=3, "W", IF(SUMPRODUCT((Fixtures!$A$2:$A$381=$B3)*(Fixtures!$B$2:$B$381=D$2)*(Fixtures!$W$2:$W$381))=1, "D", "L"))</f>
        <v>W</v>
      </c>
      <c r="E3" s="43" t="str">
        <f ca="1">IF(SUMPRODUCT((Fixtures!$A$2:$A$381=$B3)*(Fixtures!$B$2:$B$381=E$2)*(Fixtures!$W$2:$W$381))=3, "W", IF(SUMPRODUCT((Fixtures!$A$2:$A$381=$B3)*(Fixtures!$B$2:$B$381=E$2)*(Fixtures!$W$2:$W$381))=1, "D", "L"))</f>
        <v>W</v>
      </c>
      <c r="F3" s="43" t="str">
        <f ca="1">IF(SUMPRODUCT((Fixtures!$A$2:$A$381=$B3)*(Fixtures!$B$2:$B$381=F$2)*(Fixtures!$W$2:$W$381))=3, "W", IF(SUMPRODUCT((Fixtures!$A$2:$A$381=$B3)*(Fixtures!$B$2:$B$381=F$2)*(Fixtures!$W$2:$W$381))=1, "D", "L"))</f>
        <v>W</v>
      </c>
      <c r="G3" s="43" t="str">
        <f ca="1">IF(SUMPRODUCT((Fixtures!$A$2:$A$381=$B3)*(Fixtures!$B$2:$B$381=G$2)*(Fixtures!$W$2:$W$381))=3, "W", IF(SUMPRODUCT((Fixtures!$A$2:$A$381=$B3)*(Fixtures!$B$2:$B$381=G$2)*(Fixtures!$W$2:$W$381))=1, "D", "L"))</f>
        <v>L</v>
      </c>
      <c r="H3" s="43" t="str">
        <f ca="1">IF(SUMPRODUCT((Fixtures!$A$2:$A$381=$B3)*(Fixtures!$B$2:$B$381=H$2)*(Fixtures!$W$2:$W$381))=3, "W", IF(SUMPRODUCT((Fixtures!$A$2:$A$381=$B3)*(Fixtures!$B$2:$B$381=H$2)*(Fixtures!$W$2:$W$381))=1, "D", "L"))</f>
        <v>W</v>
      </c>
      <c r="I3" s="43" t="str">
        <f ca="1">IF(SUMPRODUCT((Fixtures!$A$2:$A$381=$B3)*(Fixtures!$B$2:$B$381=I$2)*(Fixtures!$W$2:$W$381))=3, "W", IF(SUMPRODUCT((Fixtures!$A$2:$A$381=$B3)*(Fixtures!$B$2:$B$381=I$2)*(Fixtures!$W$2:$W$381))=1, "D", "L"))</f>
        <v>D</v>
      </c>
      <c r="J3" s="43" t="str">
        <f ca="1">IF(SUMPRODUCT((Fixtures!$A$2:$A$381=$B3)*(Fixtures!$B$2:$B$381=J$2)*(Fixtures!$W$2:$W$381))=3, "W", IF(SUMPRODUCT((Fixtures!$A$2:$A$381=$B3)*(Fixtures!$B$2:$B$381=J$2)*(Fixtures!$W$2:$W$381))=1, "D", "L"))</f>
        <v>W</v>
      </c>
      <c r="K3" s="43" t="str">
        <f ca="1">IF(SUMPRODUCT((Fixtures!$A$2:$A$381=$B3)*(Fixtures!$B$2:$B$381=K$2)*(Fixtures!$W$2:$W$381))=3, "W", IF(SUMPRODUCT((Fixtures!$A$2:$A$381=$B3)*(Fixtures!$B$2:$B$381=K$2)*(Fixtures!$W$2:$W$381))=1, "D", "L"))</f>
        <v>L</v>
      </c>
      <c r="L3" s="43" t="str">
        <f ca="1">IF(SUMPRODUCT((Fixtures!$A$2:$A$381=$B3)*(Fixtures!$B$2:$B$381=L$2)*(Fixtures!$W$2:$W$381))=3, "W", IF(SUMPRODUCT((Fixtures!$A$2:$A$381=$B3)*(Fixtures!$B$2:$B$381=L$2)*(Fixtures!$W$2:$W$381))=1, "D", "L"))</f>
        <v>L</v>
      </c>
      <c r="M3" s="43" t="str">
        <f ca="1">IF(SUMPRODUCT((Fixtures!$A$2:$A$381=$B3)*(Fixtures!$B$2:$B$381=M$2)*(Fixtures!$W$2:$W$381))=3, "W", IF(SUMPRODUCT((Fixtures!$A$2:$A$381=$B3)*(Fixtures!$B$2:$B$381=M$2)*(Fixtures!$W$2:$W$381))=1, "D", "L"))</f>
        <v>L</v>
      </c>
      <c r="N3" s="43" t="str">
        <f ca="1">IF(SUMPRODUCT((Fixtures!$A$2:$A$381=$B3)*(Fixtures!$B$2:$B$381=N$2)*(Fixtures!$W$2:$W$381))=3, "W", IF(SUMPRODUCT((Fixtures!$A$2:$A$381=$B3)*(Fixtures!$B$2:$B$381=N$2)*(Fixtures!$W$2:$W$381))=1, "D", "L"))</f>
        <v>W</v>
      </c>
      <c r="O3" s="43" t="str">
        <f ca="1">IF(SUMPRODUCT((Fixtures!$A$2:$A$381=$B3)*(Fixtures!$B$2:$B$381=O$2)*(Fixtures!$W$2:$W$381))=3, "W", IF(SUMPRODUCT((Fixtures!$A$2:$A$381=$B3)*(Fixtures!$B$2:$B$381=O$2)*(Fixtures!$W$2:$W$381))=1, "D", "L"))</f>
        <v>W</v>
      </c>
      <c r="P3" s="43" t="str">
        <f ca="1">IF(SUMPRODUCT((Fixtures!$A$2:$A$381=$B3)*(Fixtures!$B$2:$B$381=P$2)*(Fixtures!$W$2:$W$381))=3, "W", IF(SUMPRODUCT((Fixtures!$A$2:$A$381=$B3)*(Fixtures!$B$2:$B$381=P$2)*(Fixtures!$W$2:$W$381))=1, "D", "L"))</f>
        <v>W</v>
      </c>
      <c r="Q3" s="43" t="str">
        <f ca="1">IF(SUMPRODUCT((Fixtures!$A$2:$A$381=$B3)*(Fixtures!$B$2:$B$381=Q$2)*(Fixtures!$W$2:$W$381))=3, "W", IF(SUMPRODUCT((Fixtures!$A$2:$A$381=$B3)*(Fixtures!$B$2:$B$381=Q$2)*(Fixtures!$W$2:$W$381))=1, "D", "L"))</f>
        <v>W</v>
      </c>
      <c r="R3" s="43" t="str">
        <f ca="1">IF(SUMPRODUCT((Fixtures!$A$2:$A$381=$B3)*(Fixtures!$B$2:$B$381=R$2)*(Fixtures!$W$2:$W$381))=3, "W", IF(SUMPRODUCT((Fixtures!$A$2:$A$381=$B3)*(Fixtures!$B$2:$B$381=R$2)*(Fixtures!$W$2:$W$381))=1, "D", "L"))</f>
        <v>W</v>
      </c>
      <c r="S3" s="43" t="str">
        <f ca="1">IF(SUMPRODUCT((Fixtures!$A$2:$A$381=$B3)*(Fixtures!$B$2:$B$381=S$2)*(Fixtures!$W$2:$W$381))=3, "W", IF(SUMPRODUCT((Fixtures!$A$2:$A$381=$B3)*(Fixtures!$B$2:$B$381=S$2)*(Fixtures!$W$2:$W$381))=1, "D", "L"))</f>
        <v>D</v>
      </c>
      <c r="T3" s="43" t="str">
        <f ca="1">IF(SUMPRODUCT((Fixtures!$A$2:$A$381=$B3)*(Fixtures!$B$2:$B$381=T$2)*(Fixtures!$W$2:$W$381))=3, "W", IF(SUMPRODUCT((Fixtures!$A$2:$A$381=$B3)*(Fixtures!$B$2:$B$381=T$2)*(Fixtures!$W$2:$W$381))=1, "D", "L"))</f>
        <v>W</v>
      </c>
      <c r="U3" s="43" t="str">
        <f ca="1">IF(SUMPRODUCT((Fixtures!$A$2:$A$381=$B3)*(Fixtures!$B$2:$B$381=U$2)*(Fixtures!$W$2:$W$381))=3, "W", IF(SUMPRODUCT((Fixtures!$A$2:$A$381=$B3)*(Fixtures!$B$2:$B$381=U$2)*(Fixtures!$W$2:$W$381))=1, "D", "L"))</f>
        <v>W</v>
      </c>
      <c r="V3" s="43" t="str">
        <f ca="1">IF(SUMPRODUCT((Fixtures!$A$2:$A$381=$B3)*(Fixtures!$B$2:$B$381=V$2)*(Fixtures!$W$2:$W$381))=3, "W", IF(SUMPRODUCT((Fixtures!$A$2:$A$381=$B3)*(Fixtures!$B$2:$B$381=V$2)*(Fixtures!$W$2:$W$381))=1, "D", "L"))</f>
        <v>D</v>
      </c>
    </row>
    <row r="4" spans="2:23" x14ac:dyDescent="0.3">
      <c r="B4" s="29" t="s">
        <v>10</v>
      </c>
      <c r="C4" s="43" t="str">
        <f ca="1">IF(SUMPRODUCT((Fixtures!$A$2:$A$381=$B4)*(Fixtures!$B$2:$B$381=C$2)*(Fixtures!$W$2:$W$381))=3, "W", IF(SUMPRODUCT((Fixtures!$A$2:$A$381=$B4)*(Fixtures!$B$2:$B$381=C$2)*(Fixtures!$W$2:$W$381))=1, "D", "L"))</f>
        <v>D</v>
      </c>
      <c r="D4" s="42"/>
      <c r="E4" s="43" t="str">
        <f ca="1">IF(SUMPRODUCT((Fixtures!$A$2:$A$381=$B4)*(Fixtures!$B$2:$B$381=E$2)*(Fixtures!$W$2:$W$381))=3, "W", IF(SUMPRODUCT((Fixtures!$A$2:$A$381=$B4)*(Fixtures!$B$2:$B$381=E$2)*(Fixtures!$W$2:$W$381))=1, "D", "L"))</f>
        <v>D</v>
      </c>
      <c r="F4" s="43" t="str">
        <f ca="1">IF(SUMPRODUCT((Fixtures!$A$2:$A$381=$B4)*(Fixtures!$B$2:$B$381=F$2)*(Fixtures!$W$2:$W$381))=3, "W", IF(SUMPRODUCT((Fixtures!$A$2:$A$381=$B4)*(Fixtures!$B$2:$B$381=F$2)*(Fixtures!$W$2:$W$381))=1, "D", "L"))</f>
        <v>W</v>
      </c>
      <c r="G4" s="43" t="str">
        <f ca="1">IF(SUMPRODUCT((Fixtures!$A$2:$A$381=$B4)*(Fixtures!$B$2:$B$381=G$2)*(Fixtures!$W$2:$W$381))=3, "W", IF(SUMPRODUCT((Fixtures!$A$2:$A$381=$B4)*(Fixtures!$B$2:$B$381=G$2)*(Fixtures!$W$2:$W$381))=1, "D", "L"))</f>
        <v>L</v>
      </c>
      <c r="H4" s="43" t="str">
        <f ca="1">IF(SUMPRODUCT((Fixtures!$A$2:$A$381=$B4)*(Fixtures!$B$2:$B$381=H$2)*(Fixtures!$W$2:$W$381))=3, "W", IF(SUMPRODUCT((Fixtures!$A$2:$A$381=$B4)*(Fixtures!$B$2:$B$381=H$2)*(Fixtures!$W$2:$W$381))=1, "D", "L"))</f>
        <v>D</v>
      </c>
      <c r="I4" s="43" t="str">
        <f ca="1">IF(SUMPRODUCT((Fixtures!$A$2:$A$381=$B4)*(Fixtures!$B$2:$B$381=I$2)*(Fixtures!$W$2:$W$381))=3, "W", IF(SUMPRODUCT((Fixtures!$A$2:$A$381=$B4)*(Fixtures!$B$2:$B$381=I$2)*(Fixtures!$W$2:$W$381))=1, "D", "L"))</f>
        <v>D</v>
      </c>
      <c r="J4" s="43" t="str">
        <f ca="1">IF(SUMPRODUCT((Fixtures!$A$2:$A$381=$B4)*(Fixtures!$B$2:$B$381=J$2)*(Fixtures!$W$2:$W$381))=3, "W", IF(SUMPRODUCT((Fixtures!$A$2:$A$381=$B4)*(Fixtures!$B$2:$B$381=J$2)*(Fixtures!$W$2:$W$381))=1, "D", "L"))</f>
        <v>W</v>
      </c>
      <c r="K4" s="43" t="str">
        <f ca="1">IF(SUMPRODUCT((Fixtures!$A$2:$A$381=$B4)*(Fixtures!$B$2:$B$381=K$2)*(Fixtures!$W$2:$W$381))=3, "W", IF(SUMPRODUCT((Fixtures!$A$2:$A$381=$B4)*(Fixtures!$B$2:$B$381=K$2)*(Fixtures!$W$2:$W$381))=1, "D", "L"))</f>
        <v>W</v>
      </c>
      <c r="L4" s="43" t="str">
        <f ca="1">IF(SUMPRODUCT((Fixtures!$A$2:$A$381=$B4)*(Fixtures!$B$2:$B$381=L$2)*(Fixtures!$W$2:$W$381))=3, "W", IF(SUMPRODUCT((Fixtures!$A$2:$A$381=$B4)*(Fixtures!$B$2:$B$381=L$2)*(Fixtures!$W$2:$W$381))=1, "D", "L"))</f>
        <v>L</v>
      </c>
      <c r="M4" s="43" t="str">
        <f ca="1">IF(SUMPRODUCT((Fixtures!$A$2:$A$381=$B4)*(Fixtures!$B$2:$B$381=M$2)*(Fixtures!$W$2:$W$381))=3, "W", IF(SUMPRODUCT((Fixtures!$A$2:$A$381=$B4)*(Fixtures!$B$2:$B$381=M$2)*(Fixtures!$W$2:$W$381))=1, "D", "L"))</f>
        <v>D</v>
      </c>
      <c r="N4" s="43" t="str">
        <f ca="1">IF(SUMPRODUCT((Fixtures!$A$2:$A$381=$B4)*(Fixtures!$B$2:$B$381=N$2)*(Fixtures!$W$2:$W$381))=3, "W", IF(SUMPRODUCT((Fixtures!$A$2:$A$381=$B4)*(Fixtures!$B$2:$B$381=N$2)*(Fixtures!$W$2:$W$381))=1, "D", "L"))</f>
        <v>W</v>
      </c>
      <c r="O4" s="43" t="str">
        <f ca="1">IF(SUMPRODUCT((Fixtures!$A$2:$A$381=$B4)*(Fixtures!$B$2:$B$381=O$2)*(Fixtures!$W$2:$W$381))=3, "W", IF(SUMPRODUCT((Fixtures!$A$2:$A$381=$B4)*(Fixtures!$B$2:$B$381=O$2)*(Fixtures!$W$2:$W$381))=1, "D", "L"))</f>
        <v>W</v>
      </c>
      <c r="P4" s="43" t="str">
        <f ca="1">IF(SUMPRODUCT((Fixtures!$A$2:$A$381=$B4)*(Fixtures!$B$2:$B$381=P$2)*(Fixtures!$W$2:$W$381))=3, "W", IF(SUMPRODUCT((Fixtures!$A$2:$A$381=$B4)*(Fixtures!$B$2:$B$381=P$2)*(Fixtures!$W$2:$W$381))=1, "D", "L"))</f>
        <v>W</v>
      </c>
      <c r="Q4" s="43" t="str">
        <f ca="1">IF(SUMPRODUCT((Fixtures!$A$2:$A$381=$B4)*(Fixtures!$B$2:$B$381=Q$2)*(Fixtures!$W$2:$W$381))=3, "W", IF(SUMPRODUCT((Fixtures!$A$2:$A$381=$B4)*(Fixtures!$B$2:$B$381=Q$2)*(Fixtures!$W$2:$W$381))=1, "D", "L"))</f>
        <v>D</v>
      </c>
      <c r="R4" s="43" t="str">
        <f ca="1">IF(SUMPRODUCT((Fixtures!$A$2:$A$381=$B4)*(Fixtures!$B$2:$B$381=R$2)*(Fixtures!$W$2:$W$381))=3, "W", IF(SUMPRODUCT((Fixtures!$A$2:$A$381=$B4)*(Fixtures!$B$2:$B$381=R$2)*(Fixtures!$W$2:$W$381))=1, "D", "L"))</f>
        <v>D</v>
      </c>
      <c r="S4" s="43" t="str">
        <f ca="1">IF(SUMPRODUCT((Fixtures!$A$2:$A$381=$B4)*(Fixtures!$B$2:$B$381=S$2)*(Fixtures!$W$2:$W$381))=3, "W", IF(SUMPRODUCT((Fixtures!$A$2:$A$381=$B4)*(Fixtures!$B$2:$B$381=S$2)*(Fixtures!$W$2:$W$381))=1, "D", "L"))</f>
        <v>D</v>
      </c>
      <c r="T4" s="43" t="str">
        <f ca="1">IF(SUMPRODUCT((Fixtures!$A$2:$A$381=$B4)*(Fixtures!$B$2:$B$381=T$2)*(Fixtures!$W$2:$W$381))=3, "W", IF(SUMPRODUCT((Fixtures!$A$2:$A$381=$B4)*(Fixtures!$B$2:$B$381=T$2)*(Fixtures!$W$2:$W$381))=1, "D", "L"))</f>
        <v>D</v>
      </c>
      <c r="U4" s="43" t="str">
        <f ca="1">IF(SUMPRODUCT((Fixtures!$A$2:$A$381=$B4)*(Fixtures!$B$2:$B$381=U$2)*(Fixtures!$W$2:$W$381))=3, "W", IF(SUMPRODUCT((Fixtures!$A$2:$A$381=$B4)*(Fixtures!$B$2:$B$381=U$2)*(Fixtures!$W$2:$W$381))=1, "D", "L"))</f>
        <v>D</v>
      </c>
      <c r="V4" s="43" t="str">
        <f ca="1">IF(SUMPRODUCT((Fixtures!$A$2:$A$381=$B4)*(Fixtures!$B$2:$B$381=V$2)*(Fixtures!$W$2:$W$381))=3, "W", IF(SUMPRODUCT((Fixtures!$A$2:$A$381=$B4)*(Fixtures!$B$2:$B$381=V$2)*(Fixtures!$W$2:$W$381))=1, "D", "L"))</f>
        <v>D</v>
      </c>
    </row>
    <row r="5" spans="2:23" x14ac:dyDescent="0.3">
      <c r="B5" s="30" t="s">
        <v>9</v>
      </c>
      <c r="C5" s="43" t="str">
        <f ca="1">IF(SUMPRODUCT((Fixtures!$A$2:$A$381=$B5)*(Fixtures!$B$2:$B$381=C$2)*(Fixtures!$W$2:$W$381))=3, "W", IF(SUMPRODUCT((Fixtures!$A$2:$A$381=$B5)*(Fixtures!$B$2:$B$381=C$2)*(Fixtures!$W$2:$W$381))=1, "D", "L"))</f>
        <v>L</v>
      </c>
      <c r="D5" s="43" t="str">
        <f ca="1">IF(SUMPRODUCT((Fixtures!$A$2:$A$381=$B5)*(Fixtures!$B$2:$B$381=D$2)*(Fixtures!$W$2:$W$381))=3, "W", IF(SUMPRODUCT((Fixtures!$A$2:$A$381=$B5)*(Fixtures!$B$2:$B$381=D$2)*(Fixtures!$W$2:$W$381))=1, "D", "L"))</f>
        <v>D</v>
      </c>
      <c r="E5" s="42"/>
      <c r="F5" s="43" t="str">
        <f ca="1">IF(SUMPRODUCT((Fixtures!$A$2:$A$381=$B5)*(Fixtures!$B$2:$B$381=F$2)*(Fixtures!$W$2:$W$381))=3, "W", IF(SUMPRODUCT((Fixtures!$A$2:$A$381=$B5)*(Fixtures!$B$2:$B$381=F$2)*(Fixtures!$W$2:$W$381))=1, "D", "L"))</f>
        <v>L</v>
      </c>
      <c r="G5" s="43" t="str">
        <f ca="1">IF(SUMPRODUCT((Fixtures!$A$2:$A$381=$B5)*(Fixtures!$B$2:$B$381=G$2)*(Fixtures!$W$2:$W$381))=3, "W", IF(SUMPRODUCT((Fixtures!$A$2:$A$381=$B5)*(Fixtures!$B$2:$B$381=G$2)*(Fixtures!$W$2:$W$381))=1, "D", "L"))</f>
        <v>D</v>
      </c>
      <c r="H5" s="43" t="str">
        <f ca="1">IF(SUMPRODUCT((Fixtures!$A$2:$A$381=$B5)*(Fixtures!$B$2:$B$381=H$2)*(Fixtures!$W$2:$W$381))=3, "W", IF(SUMPRODUCT((Fixtures!$A$2:$A$381=$B5)*(Fixtures!$B$2:$B$381=H$2)*(Fixtures!$W$2:$W$381))=1, "D", "L"))</f>
        <v>L</v>
      </c>
      <c r="I5" s="43" t="str">
        <f ca="1">IF(SUMPRODUCT((Fixtures!$A$2:$A$381=$B5)*(Fixtures!$B$2:$B$381=I$2)*(Fixtures!$W$2:$W$381))=3, "W", IF(SUMPRODUCT((Fixtures!$A$2:$A$381=$B5)*(Fixtures!$B$2:$B$381=I$2)*(Fixtures!$W$2:$W$381))=1, "D", "L"))</f>
        <v>D</v>
      </c>
      <c r="J5" s="43" t="str">
        <f ca="1">IF(SUMPRODUCT((Fixtures!$A$2:$A$381=$B5)*(Fixtures!$B$2:$B$381=J$2)*(Fixtures!$W$2:$W$381))=3, "W", IF(SUMPRODUCT((Fixtures!$A$2:$A$381=$B5)*(Fixtures!$B$2:$B$381=J$2)*(Fixtures!$W$2:$W$381))=1, "D", "L"))</f>
        <v>W</v>
      </c>
      <c r="K5" s="43" t="str">
        <f ca="1">IF(SUMPRODUCT((Fixtures!$A$2:$A$381=$B5)*(Fixtures!$B$2:$B$381=K$2)*(Fixtures!$W$2:$W$381))=3, "W", IF(SUMPRODUCT((Fixtures!$A$2:$A$381=$B5)*(Fixtures!$B$2:$B$381=K$2)*(Fixtures!$W$2:$W$381))=1, "D", "L"))</f>
        <v>L</v>
      </c>
      <c r="L5" s="43" t="str">
        <f ca="1">IF(SUMPRODUCT((Fixtures!$A$2:$A$381=$B5)*(Fixtures!$B$2:$B$381=L$2)*(Fixtures!$W$2:$W$381))=3, "W", IF(SUMPRODUCT((Fixtures!$A$2:$A$381=$B5)*(Fixtures!$B$2:$B$381=L$2)*(Fixtures!$W$2:$W$381))=1, "D", "L"))</f>
        <v>D</v>
      </c>
      <c r="M5" s="43" t="str">
        <f ca="1">IF(SUMPRODUCT((Fixtures!$A$2:$A$381=$B5)*(Fixtures!$B$2:$B$381=M$2)*(Fixtures!$W$2:$W$381))=3, "W", IF(SUMPRODUCT((Fixtures!$A$2:$A$381=$B5)*(Fixtures!$B$2:$B$381=M$2)*(Fixtures!$W$2:$W$381))=1, "D", "L"))</f>
        <v>D</v>
      </c>
      <c r="N5" s="43" t="str">
        <f ca="1">IF(SUMPRODUCT((Fixtures!$A$2:$A$381=$B5)*(Fixtures!$B$2:$B$381=N$2)*(Fixtures!$W$2:$W$381))=3, "W", IF(SUMPRODUCT((Fixtures!$A$2:$A$381=$B5)*(Fixtures!$B$2:$B$381=N$2)*(Fixtures!$W$2:$W$381))=1, "D", "L"))</f>
        <v>W</v>
      </c>
      <c r="O5" s="43" t="str">
        <f ca="1">IF(SUMPRODUCT((Fixtures!$A$2:$A$381=$B5)*(Fixtures!$B$2:$B$381=O$2)*(Fixtures!$W$2:$W$381))=3, "W", IF(SUMPRODUCT((Fixtures!$A$2:$A$381=$B5)*(Fixtures!$B$2:$B$381=O$2)*(Fixtures!$W$2:$W$381))=1, "D", "L"))</f>
        <v>D</v>
      </c>
      <c r="P5" s="43" t="str">
        <f ca="1">IF(SUMPRODUCT((Fixtures!$A$2:$A$381=$B5)*(Fixtures!$B$2:$B$381=P$2)*(Fixtures!$W$2:$W$381))=3, "W", IF(SUMPRODUCT((Fixtures!$A$2:$A$381=$B5)*(Fixtures!$B$2:$B$381=P$2)*(Fixtures!$W$2:$W$381))=1, "D", "L"))</f>
        <v>D</v>
      </c>
      <c r="Q5" s="43" t="str">
        <f ca="1">IF(SUMPRODUCT((Fixtures!$A$2:$A$381=$B5)*(Fixtures!$B$2:$B$381=Q$2)*(Fixtures!$W$2:$W$381))=3, "W", IF(SUMPRODUCT((Fixtures!$A$2:$A$381=$B5)*(Fixtures!$B$2:$B$381=Q$2)*(Fixtures!$W$2:$W$381))=1, "D", "L"))</f>
        <v>L</v>
      </c>
      <c r="R5" s="43" t="str">
        <f ca="1">IF(SUMPRODUCT((Fixtures!$A$2:$A$381=$B5)*(Fixtures!$B$2:$B$381=R$2)*(Fixtures!$W$2:$W$381))=3, "W", IF(SUMPRODUCT((Fixtures!$A$2:$A$381=$B5)*(Fixtures!$B$2:$B$381=R$2)*(Fixtures!$W$2:$W$381))=1, "D", "L"))</f>
        <v>L</v>
      </c>
      <c r="S5" s="43" t="str">
        <f ca="1">IF(SUMPRODUCT((Fixtures!$A$2:$A$381=$B5)*(Fixtures!$B$2:$B$381=S$2)*(Fixtures!$W$2:$W$381))=3, "W", IF(SUMPRODUCT((Fixtures!$A$2:$A$381=$B5)*(Fixtures!$B$2:$B$381=S$2)*(Fixtures!$W$2:$W$381))=1, "D", "L"))</f>
        <v>W</v>
      </c>
      <c r="T5" s="43" t="str">
        <f ca="1">IF(SUMPRODUCT((Fixtures!$A$2:$A$381=$B5)*(Fixtures!$B$2:$B$381=T$2)*(Fixtures!$W$2:$W$381))=3, "W", IF(SUMPRODUCT((Fixtures!$A$2:$A$381=$B5)*(Fixtures!$B$2:$B$381=T$2)*(Fixtures!$W$2:$W$381))=1, "D", "L"))</f>
        <v>D</v>
      </c>
      <c r="U5" s="43" t="str">
        <f ca="1">IF(SUMPRODUCT((Fixtures!$A$2:$A$381=$B5)*(Fixtures!$B$2:$B$381=U$2)*(Fixtures!$W$2:$W$381))=3, "W", IF(SUMPRODUCT((Fixtures!$A$2:$A$381=$B5)*(Fixtures!$B$2:$B$381=U$2)*(Fixtures!$W$2:$W$381))=1, "D", "L"))</f>
        <v>W</v>
      </c>
      <c r="V5" s="43" t="str">
        <f ca="1">IF(SUMPRODUCT((Fixtures!$A$2:$A$381=$B5)*(Fixtures!$B$2:$B$381=V$2)*(Fixtures!$W$2:$W$381))=3, "W", IF(SUMPRODUCT((Fixtures!$A$2:$A$381=$B5)*(Fixtures!$B$2:$B$381=V$2)*(Fixtures!$W$2:$W$381))=1, "D", "L"))</f>
        <v>W</v>
      </c>
    </row>
    <row r="6" spans="2:23" x14ac:dyDescent="0.3">
      <c r="B6" s="31" t="s">
        <v>11</v>
      </c>
      <c r="C6" s="43" t="str">
        <f ca="1">IF(SUMPRODUCT((Fixtures!$A$2:$A$381=$B6)*(Fixtures!$B$2:$B$381=C$2)*(Fixtures!$W$2:$W$381))=3, "W", IF(SUMPRODUCT((Fixtures!$A$2:$A$381=$B6)*(Fixtures!$B$2:$B$381=C$2)*(Fixtures!$W$2:$W$381))=1, "D", "L"))</f>
        <v>W</v>
      </c>
      <c r="D6" s="43" t="str">
        <f ca="1">IF(SUMPRODUCT((Fixtures!$A$2:$A$381=$B6)*(Fixtures!$B$2:$B$381=D$2)*(Fixtures!$W$2:$W$381))=3, "W", IF(SUMPRODUCT((Fixtures!$A$2:$A$381=$B6)*(Fixtures!$B$2:$B$381=D$2)*(Fixtures!$W$2:$W$381))=1, "D", "L"))</f>
        <v>W</v>
      </c>
      <c r="E6" s="43" t="str">
        <f ca="1">IF(SUMPRODUCT((Fixtures!$A$2:$A$381=$B6)*(Fixtures!$B$2:$B$381=E$2)*(Fixtures!$W$2:$W$381))=3, "W", IF(SUMPRODUCT((Fixtures!$A$2:$A$381=$B6)*(Fixtures!$B$2:$B$381=E$2)*(Fixtures!$W$2:$W$381))=1, "D", "L"))</f>
        <v>W</v>
      </c>
      <c r="F6" s="42"/>
      <c r="G6" s="43" t="str">
        <f ca="1">IF(SUMPRODUCT((Fixtures!$A$2:$A$381=$B6)*(Fixtures!$B$2:$B$381=G$2)*(Fixtures!$W$2:$W$381))=3, "W", IF(SUMPRODUCT((Fixtures!$A$2:$A$381=$B6)*(Fixtures!$B$2:$B$381=G$2)*(Fixtures!$W$2:$W$381))=1, "D", "L"))</f>
        <v>D</v>
      </c>
      <c r="H6" s="43" t="str">
        <f ca="1">IF(SUMPRODUCT((Fixtures!$A$2:$A$381=$B6)*(Fixtures!$B$2:$B$381=H$2)*(Fixtures!$W$2:$W$381))=3, "W", IF(SUMPRODUCT((Fixtures!$A$2:$A$381=$B6)*(Fixtures!$B$2:$B$381=H$2)*(Fixtures!$W$2:$W$381))=1, "D", "L"))</f>
        <v>D</v>
      </c>
      <c r="I6" s="43" t="str">
        <f ca="1">IF(SUMPRODUCT((Fixtures!$A$2:$A$381=$B6)*(Fixtures!$B$2:$B$381=I$2)*(Fixtures!$W$2:$W$381))=3, "W", IF(SUMPRODUCT((Fixtures!$A$2:$A$381=$B6)*(Fixtures!$B$2:$B$381=I$2)*(Fixtures!$W$2:$W$381))=1, "D", "L"))</f>
        <v>D</v>
      </c>
      <c r="J6" s="43" t="str">
        <f ca="1">IF(SUMPRODUCT((Fixtures!$A$2:$A$381=$B6)*(Fixtures!$B$2:$B$381=J$2)*(Fixtures!$W$2:$W$381))=3, "W", IF(SUMPRODUCT((Fixtures!$A$2:$A$381=$B6)*(Fixtures!$B$2:$B$381=J$2)*(Fixtures!$W$2:$W$381))=1, "D", "L"))</f>
        <v>W</v>
      </c>
      <c r="K6" s="43" t="str">
        <f ca="1">IF(SUMPRODUCT((Fixtures!$A$2:$A$381=$B6)*(Fixtures!$B$2:$B$381=K$2)*(Fixtures!$W$2:$W$381))=3, "W", IF(SUMPRODUCT((Fixtures!$A$2:$A$381=$B6)*(Fixtures!$B$2:$B$381=K$2)*(Fixtures!$W$2:$W$381))=1, "D", "L"))</f>
        <v>L</v>
      </c>
      <c r="L6" s="43" t="str">
        <f ca="1">IF(SUMPRODUCT((Fixtures!$A$2:$A$381=$B6)*(Fixtures!$B$2:$B$381=L$2)*(Fixtures!$W$2:$W$381))=3, "W", IF(SUMPRODUCT((Fixtures!$A$2:$A$381=$B6)*(Fixtures!$B$2:$B$381=L$2)*(Fixtures!$W$2:$W$381))=1, "D", "L"))</f>
        <v>D</v>
      </c>
      <c r="M6" s="43" t="str">
        <f ca="1">IF(SUMPRODUCT((Fixtures!$A$2:$A$381=$B6)*(Fixtures!$B$2:$B$381=M$2)*(Fixtures!$W$2:$W$381))=3, "W", IF(SUMPRODUCT((Fixtures!$A$2:$A$381=$B6)*(Fixtures!$B$2:$B$381=M$2)*(Fixtures!$W$2:$W$381))=1, "D", "L"))</f>
        <v>L</v>
      </c>
      <c r="N6" s="43" t="str">
        <f ca="1">IF(SUMPRODUCT((Fixtures!$A$2:$A$381=$B6)*(Fixtures!$B$2:$B$381=N$2)*(Fixtures!$W$2:$W$381))=3, "W", IF(SUMPRODUCT((Fixtures!$A$2:$A$381=$B6)*(Fixtures!$B$2:$B$381=N$2)*(Fixtures!$W$2:$W$381))=1, "D", "L"))</f>
        <v>W</v>
      </c>
      <c r="O6" s="43" t="str">
        <f ca="1">IF(SUMPRODUCT((Fixtures!$A$2:$A$381=$B6)*(Fixtures!$B$2:$B$381=O$2)*(Fixtures!$W$2:$W$381))=3, "W", IF(SUMPRODUCT((Fixtures!$A$2:$A$381=$B6)*(Fixtures!$B$2:$B$381=O$2)*(Fixtures!$W$2:$W$381))=1, "D", "L"))</f>
        <v>W</v>
      </c>
      <c r="P6" s="43" t="str">
        <f ca="1">IF(SUMPRODUCT((Fixtures!$A$2:$A$381=$B6)*(Fixtures!$B$2:$B$381=P$2)*(Fixtures!$W$2:$W$381))=3, "W", IF(SUMPRODUCT((Fixtures!$A$2:$A$381=$B6)*(Fixtures!$B$2:$B$381=P$2)*(Fixtures!$W$2:$W$381))=1, "D", "L"))</f>
        <v>D</v>
      </c>
      <c r="Q6" s="43" t="str">
        <f ca="1">IF(SUMPRODUCT((Fixtures!$A$2:$A$381=$B6)*(Fixtures!$B$2:$B$381=Q$2)*(Fixtures!$W$2:$W$381))=3, "W", IF(SUMPRODUCT((Fixtures!$A$2:$A$381=$B6)*(Fixtures!$B$2:$B$381=Q$2)*(Fixtures!$W$2:$W$381))=1, "D", "L"))</f>
        <v>L</v>
      </c>
      <c r="R6" s="43" t="str">
        <f ca="1">IF(SUMPRODUCT((Fixtures!$A$2:$A$381=$B6)*(Fixtures!$B$2:$B$381=R$2)*(Fixtures!$W$2:$W$381))=3, "W", IF(SUMPRODUCT((Fixtures!$A$2:$A$381=$B6)*(Fixtures!$B$2:$B$381=R$2)*(Fixtures!$W$2:$W$381))=1, "D", "L"))</f>
        <v>D</v>
      </c>
      <c r="S6" s="43" t="str">
        <f ca="1">IF(SUMPRODUCT((Fixtures!$A$2:$A$381=$B6)*(Fixtures!$B$2:$B$381=S$2)*(Fixtures!$W$2:$W$381))=3, "W", IF(SUMPRODUCT((Fixtures!$A$2:$A$381=$B6)*(Fixtures!$B$2:$B$381=S$2)*(Fixtures!$W$2:$W$381))=1, "D", "L"))</f>
        <v>L</v>
      </c>
      <c r="T6" s="43" t="str">
        <f ca="1">IF(SUMPRODUCT((Fixtures!$A$2:$A$381=$B6)*(Fixtures!$B$2:$B$381=T$2)*(Fixtures!$W$2:$W$381))=3, "W", IF(SUMPRODUCT((Fixtures!$A$2:$A$381=$B6)*(Fixtures!$B$2:$B$381=T$2)*(Fixtures!$W$2:$W$381))=1, "D", "L"))</f>
        <v>W</v>
      </c>
      <c r="U6" s="43" t="str">
        <f ca="1">IF(SUMPRODUCT((Fixtures!$A$2:$A$381=$B6)*(Fixtures!$B$2:$B$381=U$2)*(Fixtures!$W$2:$W$381))=3, "W", IF(SUMPRODUCT((Fixtures!$A$2:$A$381=$B6)*(Fixtures!$B$2:$B$381=U$2)*(Fixtures!$W$2:$W$381))=1, "D", "L"))</f>
        <v>W</v>
      </c>
      <c r="V6" s="43" t="str">
        <f ca="1">IF(SUMPRODUCT((Fixtures!$A$2:$A$381=$B6)*(Fixtures!$B$2:$B$381=V$2)*(Fixtures!$W$2:$W$381))=3, "W", IF(SUMPRODUCT((Fixtures!$A$2:$A$381=$B6)*(Fixtures!$B$2:$B$381=V$2)*(Fixtures!$W$2:$W$381))=1, "D", "L"))</f>
        <v>D</v>
      </c>
    </row>
    <row r="7" spans="2:23" x14ac:dyDescent="0.3">
      <c r="B7" s="32" t="s">
        <v>12</v>
      </c>
      <c r="C7" s="43" t="str">
        <f ca="1">IF(SUMPRODUCT((Fixtures!$A$2:$A$381=$B7)*(Fixtures!$B$2:$B$381=C$2)*(Fixtures!$W$2:$W$381))=3, "W", IF(SUMPRODUCT((Fixtures!$A$2:$A$381=$B7)*(Fixtures!$B$2:$B$381=C$2)*(Fixtures!$W$2:$W$381))=1, "D", "L"))</f>
        <v>W</v>
      </c>
      <c r="D7" s="43" t="str">
        <f ca="1">IF(SUMPRODUCT((Fixtures!$A$2:$A$381=$B7)*(Fixtures!$B$2:$B$381=D$2)*(Fixtures!$W$2:$W$381))=3, "W", IF(SUMPRODUCT((Fixtures!$A$2:$A$381=$B7)*(Fixtures!$B$2:$B$381=D$2)*(Fixtures!$W$2:$W$381))=1, "D", "L"))</f>
        <v>W</v>
      </c>
      <c r="E7" s="43" t="str">
        <f ca="1">IF(SUMPRODUCT((Fixtures!$A$2:$A$381=$B7)*(Fixtures!$B$2:$B$381=E$2)*(Fixtures!$W$2:$W$381))=3, "W", IF(SUMPRODUCT((Fixtures!$A$2:$A$381=$B7)*(Fixtures!$B$2:$B$381=E$2)*(Fixtures!$W$2:$W$381))=1, "D", "L"))</f>
        <v>W</v>
      </c>
      <c r="F7" s="43" t="str">
        <f ca="1">IF(SUMPRODUCT((Fixtures!$A$2:$A$381=$B7)*(Fixtures!$B$2:$B$381=F$2)*(Fixtures!$W$2:$W$381))=3, "W", IF(SUMPRODUCT((Fixtures!$A$2:$A$381=$B7)*(Fixtures!$B$2:$B$381=F$2)*(Fixtures!$W$2:$W$381))=1, "D", "L"))</f>
        <v>W</v>
      </c>
      <c r="G7" s="42"/>
      <c r="H7" s="43" t="str">
        <f ca="1">IF(SUMPRODUCT((Fixtures!$A$2:$A$381=$B7)*(Fixtures!$B$2:$B$381=H$2)*(Fixtures!$W$2:$W$381))=3, "W", IF(SUMPRODUCT((Fixtures!$A$2:$A$381=$B7)*(Fixtures!$B$2:$B$381=H$2)*(Fixtures!$W$2:$W$381))=1, "D", "L"))</f>
        <v>D</v>
      </c>
      <c r="I7" s="43" t="str">
        <f ca="1">IF(SUMPRODUCT((Fixtures!$A$2:$A$381=$B7)*(Fixtures!$B$2:$B$381=I$2)*(Fixtures!$W$2:$W$381))=3, "W", IF(SUMPRODUCT((Fixtures!$A$2:$A$381=$B7)*(Fixtures!$B$2:$B$381=I$2)*(Fixtures!$W$2:$W$381))=1, "D", "L"))</f>
        <v>W</v>
      </c>
      <c r="J7" s="43" t="str">
        <f ca="1">IF(SUMPRODUCT((Fixtures!$A$2:$A$381=$B7)*(Fixtures!$B$2:$B$381=J$2)*(Fixtures!$W$2:$W$381))=3, "W", IF(SUMPRODUCT((Fixtures!$A$2:$A$381=$B7)*(Fixtures!$B$2:$B$381=J$2)*(Fixtures!$W$2:$W$381))=1, "D", "L"))</f>
        <v>W</v>
      </c>
      <c r="K7" s="43" t="str">
        <f ca="1">IF(SUMPRODUCT((Fixtures!$A$2:$A$381=$B7)*(Fixtures!$B$2:$B$381=K$2)*(Fixtures!$W$2:$W$381))=3, "W", IF(SUMPRODUCT((Fixtures!$A$2:$A$381=$B7)*(Fixtures!$B$2:$B$381=K$2)*(Fixtures!$W$2:$W$381))=1, "D", "L"))</f>
        <v>L</v>
      </c>
      <c r="L7" s="43" t="str">
        <f ca="1">IF(SUMPRODUCT((Fixtures!$A$2:$A$381=$B7)*(Fixtures!$B$2:$B$381=L$2)*(Fixtures!$W$2:$W$381))=3, "W", IF(SUMPRODUCT((Fixtures!$A$2:$A$381=$B7)*(Fixtures!$B$2:$B$381=L$2)*(Fixtures!$W$2:$W$381))=1, "D", "L"))</f>
        <v>W</v>
      </c>
      <c r="M7" s="43" t="str">
        <f ca="1">IF(SUMPRODUCT((Fixtures!$A$2:$A$381=$B7)*(Fixtures!$B$2:$B$381=M$2)*(Fixtures!$W$2:$W$381))=3, "W", IF(SUMPRODUCT((Fixtures!$A$2:$A$381=$B7)*(Fixtures!$B$2:$B$381=M$2)*(Fixtures!$W$2:$W$381))=1, "D", "L"))</f>
        <v>L</v>
      </c>
      <c r="N7" s="43" t="str">
        <f ca="1">IF(SUMPRODUCT((Fixtures!$A$2:$A$381=$B7)*(Fixtures!$B$2:$B$381=N$2)*(Fixtures!$W$2:$W$381))=3, "W", IF(SUMPRODUCT((Fixtures!$A$2:$A$381=$B7)*(Fixtures!$B$2:$B$381=N$2)*(Fixtures!$W$2:$W$381))=1, "D", "L"))</f>
        <v>W</v>
      </c>
      <c r="O7" s="43" t="str">
        <f ca="1">IF(SUMPRODUCT((Fixtures!$A$2:$A$381=$B7)*(Fixtures!$B$2:$B$381=O$2)*(Fixtures!$W$2:$W$381))=3, "W", IF(SUMPRODUCT((Fixtures!$A$2:$A$381=$B7)*(Fixtures!$B$2:$B$381=O$2)*(Fixtures!$W$2:$W$381))=1, "D", "L"))</f>
        <v>W</v>
      </c>
      <c r="P7" s="43" t="str">
        <f ca="1">IF(SUMPRODUCT((Fixtures!$A$2:$A$381=$B7)*(Fixtures!$B$2:$B$381=P$2)*(Fixtures!$W$2:$W$381))=3, "W", IF(SUMPRODUCT((Fixtures!$A$2:$A$381=$B7)*(Fixtures!$B$2:$B$381=P$2)*(Fixtures!$W$2:$W$381))=1, "D", "L"))</f>
        <v>L</v>
      </c>
      <c r="Q7" s="43" t="str">
        <f ca="1">IF(SUMPRODUCT((Fixtures!$A$2:$A$381=$B7)*(Fixtures!$B$2:$B$381=Q$2)*(Fixtures!$W$2:$W$381))=3, "W", IF(SUMPRODUCT((Fixtures!$A$2:$A$381=$B7)*(Fixtures!$B$2:$B$381=Q$2)*(Fixtures!$W$2:$W$381))=1, "D", "L"))</f>
        <v>W</v>
      </c>
      <c r="R7" s="43" t="str">
        <f ca="1">IF(SUMPRODUCT((Fixtures!$A$2:$A$381=$B7)*(Fixtures!$B$2:$B$381=R$2)*(Fixtures!$W$2:$W$381))=3, "W", IF(SUMPRODUCT((Fixtures!$A$2:$A$381=$B7)*(Fixtures!$B$2:$B$381=R$2)*(Fixtures!$W$2:$W$381))=1, "D", "L"))</f>
        <v>D</v>
      </c>
      <c r="S7" s="43" t="str">
        <f ca="1">IF(SUMPRODUCT((Fixtures!$A$2:$A$381=$B7)*(Fixtures!$B$2:$B$381=S$2)*(Fixtures!$W$2:$W$381))=3, "W", IF(SUMPRODUCT((Fixtures!$A$2:$A$381=$B7)*(Fixtures!$B$2:$B$381=S$2)*(Fixtures!$W$2:$W$381))=1, "D", "L"))</f>
        <v>W</v>
      </c>
      <c r="T7" s="43" t="str">
        <f ca="1">IF(SUMPRODUCT((Fixtures!$A$2:$A$381=$B7)*(Fixtures!$B$2:$B$381=T$2)*(Fixtures!$W$2:$W$381))=3, "W", IF(SUMPRODUCT((Fixtures!$A$2:$A$381=$B7)*(Fixtures!$B$2:$B$381=T$2)*(Fixtures!$W$2:$W$381))=1, "D", "L"))</f>
        <v>D</v>
      </c>
      <c r="U7" s="43" t="str">
        <f ca="1">IF(SUMPRODUCT((Fixtures!$A$2:$A$381=$B7)*(Fixtures!$B$2:$B$381=U$2)*(Fixtures!$W$2:$W$381))=3, "W", IF(SUMPRODUCT((Fixtures!$A$2:$A$381=$B7)*(Fixtures!$B$2:$B$381=U$2)*(Fixtures!$W$2:$W$381))=1, "D", "L"))</f>
        <v>W</v>
      </c>
      <c r="V7" s="43" t="str">
        <f ca="1">IF(SUMPRODUCT((Fixtures!$A$2:$A$381=$B7)*(Fixtures!$B$2:$B$381=V$2)*(Fixtures!$W$2:$W$381))=3, "W", IF(SUMPRODUCT((Fixtures!$A$2:$A$381=$B7)*(Fixtures!$B$2:$B$381=V$2)*(Fixtures!$W$2:$W$381))=1, "D", "L"))</f>
        <v>W</v>
      </c>
    </row>
    <row r="8" spans="2:23" x14ac:dyDescent="0.3">
      <c r="B8" s="31" t="s">
        <v>15</v>
      </c>
      <c r="C8" s="43" t="str">
        <f ca="1">IF(SUMPRODUCT((Fixtures!$A$2:$A$381=$B8)*(Fixtures!$B$2:$B$381=C$2)*(Fixtures!$W$2:$W$381))=3, "W", IF(SUMPRODUCT((Fixtures!$A$2:$A$381=$B8)*(Fixtures!$B$2:$B$381=C$2)*(Fixtures!$W$2:$W$381))=1, "D", "L"))</f>
        <v>W</v>
      </c>
      <c r="D8" s="43" t="str">
        <f ca="1">IF(SUMPRODUCT((Fixtures!$A$2:$A$381=$B8)*(Fixtures!$B$2:$B$381=D$2)*(Fixtures!$W$2:$W$381))=3, "W", IF(SUMPRODUCT((Fixtures!$A$2:$A$381=$B8)*(Fixtures!$B$2:$B$381=D$2)*(Fixtures!$W$2:$W$381))=1, "D", "L"))</f>
        <v>W</v>
      </c>
      <c r="E8" s="43" t="str">
        <f ca="1">IF(SUMPRODUCT((Fixtures!$A$2:$A$381=$B8)*(Fixtures!$B$2:$B$381=E$2)*(Fixtures!$W$2:$W$381))=3, "W", IF(SUMPRODUCT((Fixtures!$A$2:$A$381=$B8)*(Fixtures!$B$2:$B$381=E$2)*(Fixtures!$W$2:$W$381))=1, "D", "L"))</f>
        <v>W</v>
      </c>
      <c r="F8" s="43" t="str">
        <f ca="1">IF(SUMPRODUCT((Fixtures!$A$2:$A$381=$B8)*(Fixtures!$B$2:$B$381=F$2)*(Fixtures!$W$2:$W$381))=3, "W", IF(SUMPRODUCT((Fixtures!$A$2:$A$381=$B8)*(Fixtures!$B$2:$B$381=F$2)*(Fixtures!$W$2:$W$381))=1, "D", "L"))</f>
        <v>D</v>
      </c>
      <c r="G8" s="43" t="str">
        <f ca="1">IF(SUMPRODUCT((Fixtures!$A$2:$A$381=$B8)*(Fixtures!$B$2:$B$381=G$2)*(Fixtures!$W$2:$W$381))=3, "W", IF(SUMPRODUCT((Fixtures!$A$2:$A$381=$B8)*(Fixtures!$B$2:$B$381=G$2)*(Fixtures!$W$2:$W$381))=1, "D", "L"))</f>
        <v>W</v>
      </c>
      <c r="H8" s="42"/>
      <c r="I8" s="43" t="str">
        <f ca="1">IF(SUMPRODUCT((Fixtures!$A$2:$A$381=$B8)*(Fixtures!$B$2:$B$381=I$2)*(Fixtures!$W$2:$W$381))=3, "W", IF(SUMPRODUCT((Fixtures!$A$2:$A$381=$B8)*(Fixtures!$B$2:$B$381=I$2)*(Fixtures!$W$2:$W$381))=1, "D", "L"))</f>
        <v>W</v>
      </c>
      <c r="J8" s="43" t="str">
        <f ca="1">IF(SUMPRODUCT((Fixtures!$A$2:$A$381=$B8)*(Fixtures!$B$2:$B$381=J$2)*(Fixtures!$W$2:$W$381))=3, "W", IF(SUMPRODUCT((Fixtures!$A$2:$A$381=$B8)*(Fixtures!$B$2:$B$381=J$2)*(Fixtures!$W$2:$W$381))=1, "D", "L"))</f>
        <v>W</v>
      </c>
      <c r="K8" s="43" t="str">
        <f ca="1">IF(SUMPRODUCT((Fixtures!$A$2:$A$381=$B8)*(Fixtures!$B$2:$B$381=K$2)*(Fixtures!$W$2:$W$381))=3, "W", IF(SUMPRODUCT((Fixtures!$A$2:$A$381=$B8)*(Fixtures!$B$2:$B$381=K$2)*(Fixtures!$W$2:$W$381))=1, "D", "L"))</f>
        <v>D</v>
      </c>
      <c r="L8" s="43" t="str">
        <f ca="1">IF(SUMPRODUCT((Fixtures!$A$2:$A$381=$B8)*(Fixtures!$B$2:$B$381=L$2)*(Fixtures!$W$2:$W$381))=3, "W", IF(SUMPRODUCT((Fixtures!$A$2:$A$381=$B8)*(Fixtures!$B$2:$B$381=L$2)*(Fixtures!$W$2:$W$381))=1, "D", "L"))</f>
        <v>D</v>
      </c>
      <c r="M8" s="43" t="str">
        <f ca="1">IF(SUMPRODUCT((Fixtures!$A$2:$A$381=$B8)*(Fixtures!$B$2:$B$381=M$2)*(Fixtures!$W$2:$W$381))=3, "W", IF(SUMPRODUCT((Fixtures!$A$2:$A$381=$B8)*(Fixtures!$B$2:$B$381=M$2)*(Fixtures!$W$2:$W$381))=1, "D", "L"))</f>
        <v>W</v>
      </c>
      <c r="N8" s="43" t="str">
        <f ca="1">IF(SUMPRODUCT((Fixtures!$A$2:$A$381=$B8)*(Fixtures!$B$2:$B$381=N$2)*(Fixtures!$W$2:$W$381))=3, "W", IF(SUMPRODUCT((Fixtures!$A$2:$A$381=$B8)*(Fixtures!$B$2:$B$381=N$2)*(Fixtures!$W$2:$W$381))=1, "D", "L"))</f>
        <v>W</v>
      </c>
      <c r="O8" s="43" t="str">
        <f ca="1">IF(SUMPRODUCT((Fixtures!$A$2:$A$381=$B8)*(Fixtures!$B$2:$B$381=O$2)*(Fixtures!$W$2:$W$381))=3, "W", IF(SUMPRODUCT((Fixtures!$A$2:$A$381=$B8)*(Fixtures!$B$2:$B$381=O$2)*(Fixtures!$W$2:$W$381))=1, "D", "L"))</f>
        <v>W</v>
      </c>
      <c r="P8" s="43" t="str">
        <f ca="1">IF(SUMPRODUCT((Fixtures!$A$2:$A$381=$B8)*(Fixtures!$B$2:$B$381=P$2)*(Fixtures!$W$2:$W$381))=3, "W", IF(SUMPRODUCT((Fixtures!$A$2:$A$381=$B8)*(Fixtures!$B$2:$B$381=P$2)*(Fixtures!$W$2:$W$381))=1, "D", "L"))</f>
        <v>D</v>
      </c>
      <c r="Q8" s="43" t="str">
        <f ca="1">IF(SUMPRODUCT((Fixtures!$A$2:$A$381=$B8)*(Fixtures!$B$2:$B$381=Q$2)*(Fixtures!$W$2:$W$381))=3, "W", IF(SUMPRODUCT((Fixtures!$A$2:$A$381=$B8)*(Fixtures!$B$2:$B$381=Q$2)*(Fixtures!$W$2:$W$381))=1, "D", "L"))</f>
        <v>W</v>
      </c>
      <c r="R8" s="43" t="str">
        <f ca="1">IF(SUMPRODUCT((Fixtures!$A$2:$A$381=$B8)*(Fixtures!$B$2:$B$381=R$2)*(Fixtures!$W$2:$W$381))=3, "W", IF(SUMPRODUCT((Fixtures!$A$2:$A$381=$B8)*(Fixtures!$B$2:$B$381=R$2)*(Fixtures!$W$2:$W$381))=1, "D", "L"))</f>
        <v>D</v>
      </c>
      <c r="S8" s="43" t="str">
        <f ca="1">IF(SUMPRODUCT((Fixtures!$A$2:$A$381=$B8)*(Fixtures!$B$2:$B$381=S$2)*(Fixtures!$W$2:$W$381))=3, "W", IF(SUMPRODUCT((Fixtures!$A$2:$A$381=$B8)*(Fixtures!$B$2:$B$381=S$2)*(Fixtures!$W$2:$W$381))=1, "D", "L"))</f>
        <v>W</v>
      </c>
      <c r="T8" s="43" t="str">
        <f ca="1">IF(SUMPRODUCT((Fixtures!$A$2:$A$381=$B8)*(Fixtures!$B$2:$B$381=T$2)*(Fixtures!$W$2:$W$381))=3, "W", IF(SUMPRODUCT((Fixtures!$A$2:$A$381=$B8)*(Fixtures!$B$2:$B$381=T$2)*(Fixtures!$W$2:$W$381))=1, "D", "L"))</f>
        <v>W</v>
      </c>
      <c r="U8" s="43" t="str">
        <f ca="1">IF(SUMPRODUCT((Fixtures!$A$2:$A$381=$B8)*(Fixtures!$B$2:$B$381=U$2)*(Fixtures!$W$2:$W$381))=3, "W", IF(SUMPRODUCT((Fixtures!$A$2:$A$381=$B8)*(Fixtures!$B$2:$B$381=U$2)*(Fixtures!$W$2:$W$381))=1, "D", "L"))</f>
        <v>D</v>
      </c>
      <c r="V8" s="43" t="str">
        <f ca="1">IF(SUMPRODUCT((Fixtures!$A$2:$A$381=$B8)*(Fixtures!$B$2:$B$381=V$2)*(Fixtures!$W$2:$W$381))=3, "W", IF(SUMPRODUCT((Fixtures!$A$2:$A$381=$B8)*(Fixtures!$B$2:$B$381=V$2)*(Fixtures!$W$2:$W$381))=1, "D", "L"))</f>
        <v>D</v>
      </c>
    </row>
    <row r="9" spans="2:23" x14ac:dyDescent="0.3">
      <c r="B9" s="33" t="s">
        <v>16</v>
      </c>
      <c r="C9" s="43" t="str">
        <f ca="1">IF(SUMPRODUCT((Fixtures!$A$2:$A$381=$B9)*(Fixtures!$B$2:$B$381=C$2)*(Fixtures!$W$2:$W$381))=3, "W", IF(SUMPRODUCT((Fixtures!$A$2:$A$381=$B9)*(Fixtures!$B$2:$B$381=C$2)*(Fixtures!$W$2:$W$381))=1, "D", "L"))</f>
        <v>D</v>
      </c>
      <c r="D9" s="43" t="str">
        <f ca="1">IF(SUMPRODUCT((Fixtures!$A$2:$A$381=$B9)*(Fixtures!$B$2:$B$381=D$2)*(Fixtures!$W$2:$W$381))=3, "W", IF(SUMPRODUCT((Fixtures!$A$2:$A$381=$B9)*(Fixtures!$B$2:$B$381=D$2)*(Fixtures!$W$2:$W$381))=1, "D", "L"))</f>
        <v>W</v>
      </c>
      <c r="E9" s="43" t="str">
        <f ca="1">IF(SUMPRODUCT((Fixtures!$A$2:$A$381=$B9)*(Fixtures!$B$2:$B$381=E$2)*(Fixtures!$W$2:$W$381))=3, "W", IF(SUMPRODUCT((Fixtures!$A$2:$A$381=$B9)*(Fixtures!$B$2:$B$381=E$2)*(Fixtures!$W$2:$W$381))=1, "D", "L"))</f>
        <v>L</v>
      </c>
      <c r="F9" s="43" t="str">
        <f ca="1">IF(SUMPRODUCT((Fixtures!$A$2:$A$381=$B9)*(Fixtures!$B$2:$B$381=F$2)*(Fixtures!$W$2:$W$381))=3, "W", IF(SUMPRODUCT((Fixtures!$A$2:$A$381=$B9)*(Fixtures!$B$2:$B$381=F$2)*(Fixtures!$W$2:$W$381))=1, "D", "L"))</f>
        <v>L</v>
      </c>
      <c r="G9" s="43" t="str">
        <f ca="1">IF(SUMPRODUCT((Fixtures!$A$2:$A$381=$B9)*(Fixtures!$B$2:$B$381=G$2)*(Fixtures!$W$2:$W$381))=3, "W", IF(SUMPRODUCT((Fixtures!$A$2:$A$381=$B9)*(Fixtures!$B$2:$B$381=G$2)*(Fixtures!$W$2:$W$381))=1, "D", "L"))</f>
        <v>L</v>
      </c>
      <c r="H9" s="43" t="str">
        <f ca="1">IF(SUMPRODUCT((Fixtures!$A$2:$A$381=$B9)*(Fixtures!$B$2:$B$381=H$2)*(Fixtures!$W$2:$W$381))=3, "W", IF(SUMPRODUCT((Fixtures!$A$2:$A$381=$B9)*(Fixtures!$B$2:$B$381=H$2)*(Fixtures!$W$2:$W$381))=1, "D", "L"))</f>
        <v>W</v>
      </c>
      <c r="I9" s="42"/>
      <c r="J9" s="43" t="str">
        <f ca="1">IF(SUMPRODUCT((Fixtures!$A$2:$A$381=$B9)*(Fixtures!$B$2:$B$381=J$2)*(Fixtures!$W$2:$W$381))=3, "W", IF(SUMPRODUCT((Fixtures!$A$2:$A$381=$B9)*(Fixtures!$B$2:$B$381=J$2)*(Fixtures!$W$2:$W$381))=1, "D", "L"))</f>
        <v>D</v>
      </c>
      <c r="K9" s="43" t="str">
        <f ca="1">IF(SUMPRODUCT((Fixtures!$A$2:$A$381=$B9)*(Fixtures!$B$2:$B$381=K$2)*(Fixtures!$W$2:$W$381))=3, "W", IF(SUMPRODUCT((Fixtures!$A$2:$A$381=$B9)*(Fixtures!$B$2:$B$381=K$2)*(Fixtures!$W$2:$W$381))=1, "D", "L"))</f>
        <v>L</v>
      </c>
      <c r="L9" s="43" t="str">
        <f ca="1">IF(SUMPRODUCT((Fixtures!$A$2:$A$381=$B9)*(Fixtures!$B$2:$B$381=L$2)*(Fixtures!$W$2:$W$381))=3, "W", IF(SUMPRODUCT((Fixtures!$A$2:$A$381=$B9)*(Fixtures!$B$2:$B$381=L$2)*(Fixtures!$W$2:$W$381))=1, "D", "L"))</f>
        <v>L</v>
      </c>
      <c r="M9" s="43" t="str">
        <f ca="1">IF(SUMPRODUCT((Fixtures!$A$2:$A$381=$B9)*(Fixtures!$B$2:$B$381=M$2)*(Fixtures!$W$2:$W$381))=3, "W", IF(SUMPRODUCT((Fixtures!$A$2:$A$381=$B9)*(Fixtures!$B$2:$B$381=M$2)*(Fixtures!$W$2:$W$381))=1, "D", "L"))</f>
        <v>W</v>
      </c>
      <c r="N9" s="43" t="str">
        <f ca="1">IF(SUMPRODUCT((Fixtures!$A$2:$A$381=$B9)*(Fixtures!$B$2:$B$381=N$2)*(Fixtures!$W$2:$W$381))=3, "W", IF(SUMPRODUCT((Fixtures!$A$2:$A$381=$B9)*(Fixtures!$B$2:$B$381=N$2)*(Fixtures!$W$2:$W$381))=1, "D", "L"))</f>
        <v>D</v>
      </c>
      <c r="O9" s="43" t="str">
        <f ca="1">IF(SUMPRODUCT((Fixtures!$A$2:$A$381=$B9)*(Fixtures!$B$2:$B$381=O$2)*(Fixtures!$W$2:$W$381))=3, "W", IF(SUMPRODUCT((Fixtures!$A$2:$A$381=$B9)*(Fixtures!$B$2:$B$381=O$2)*(Fixtures!$W$2:$W$381))=1, "D", "L"))</f>
        <v>W</v>
      </c>
      <c r="P9" s="43" t="str">
        <f ca="1">IF(SUMPRODUCT((Fixtures!$A$2:$A$381=$B9)*(Fixtures!$B$2:$B$381=P$2)*(Fixtures!$W$2:$W$381))=3, "W", IF(SUMPRODUCT((Fixtures!$A$2:$A$381=$B9)*(Fixtures!$B$2:$B$381=P$2)*(Fixtures!$W$2:$W$381))=1, "D", "L"))</f>
        <v>L</v>
      </c>
      <c r="Q9" s="43" t="str">
        <f ca="1">IF(SUMPRODUCT((Fixtures!$A$2:$A$381=$B9)*(Fixtures!$B$2:$B$381=Q$2)*(Fixtures!$W$2:$W$381))=3, "W", IF(SUMPRODUCT((Fixtures!$A$2:$A$381=$B9)*(Fixtures!$B$2:$B$381=Q$2)*(Fixtures!$W$2:$W$381))=1, "D", "L"))</f>
        <v>L</v>
      </c>
      <c r="R9" s="43" t="str">
        <f ca="1">IF(SUMPRODUCT((Fixtures!$A$2:$A$381=$B9)*(Fixtures!$B$2:$B$381=R$2)*(Fixtures!$W$2:$W$381))=3, "W", IF(SUMPRODUCT((Fixtures!$A$2:$A$381=$B9)*(Fixtures!$B$2:$B$381=R$2)*(Fixtures!$W$2:$W$381))=1, "D", "L"))</f>
        <v>W</v>
      </c>
      <c r="S9" s="43" t="str">
        <f ca="1">IF(SUMPRODUCT((Fixtures!$A$2:$A$381=$B9)*(Fixtures!$B$2:$B$381=S$2)*(Fixtures!$W$2:$W$381))=3, "W", IF(SUMPRODUCT((Fixtures!$A$2:$A$381=$B9)*(Fixtures!$B$2:$B$381=S$2)*(Fixtures!$W$2:$W$381))=1, "D", "L"))</f>
        <v>D</v>
      </c>
      <c r="T9" s="43" t="str">
        <f ca="1">IF(SUMPRODUCT((Fixtures!$A$2:$A$381=$B9)*(Fixtures!$B$2:$B$381=T$2)*(Fixtures!$W$2:$W$381))=3, "W", IF(SUMPRODUCT((Fixtures!$A$2:$A$381=$B9)*(Fixtures!$B$2:$B$381=T$2)*(Fixtures!$W$2:$W$381))=1, "D", "L"))</f>
        <v>L</v>
      </c>
      <c r="U9" s="43" t="str">
        <f ca="1">IF(SUMPRODUCT((Fixtures!$A$2:$A$381=$B9)*(Fixtures!$B$2:$B$381=U$2)*(Fixtures!$W$2:$W$381))=3, "W", IF(SUMPRODUCT((Fixtures!$A$2:$A$381=$B9)*(Fixtures!$B$2:$B$381=U$2)*(Fixtures!$W$2:$W$381))=1, "D", "L"))</f>
        <v>D</v>
      </c>
      <c r="V9" s="43" t="str">
        <f ca="1">IF(SUMPRODUCT((Fixtures!$A$2:$A$381=$B9)*(Fixtures!$B$2:$B$381=V$2)*(Fixtures!$W$2:$W$381))=3, "W", IF(SUMPRODUCT((Fixtures!$A$2:$A$381=$B9)*(Fixtures!$B$2:$B$381=V$2)*(Fixtures!$W$2:$W$381))=1, "D", "L"))</f>
        <v>W</v>
      </c>
    </row>
    <row r="10" spans="2:23" x14ac:dyDescent="0.3">
      <c r="B10" s="31" t="s">
        <v>1</v>
      </c>
      <c r="C10" s="43" t="str">
        <f ca="1">IF(SUMPRODUCT((Fixtures!$A$2:$A$381=$B10)*(Fixtures!$B$2:$B$381=C$2)*(Fixtures!$W$2:$W$381))=3, "W", IF(SUMPRODUCT((Fixtures!$A$2:$A$381=$B10)*(Fixtures!$B$2:$B$381=C$2)*(Fixtures!$W$2:$W$381))=1, "D", "L"))</f>
        <v>L</v>
      </c>
      <c r="D10" s="43" t="str">
        <f ca="1">IF(SUMPRODUCT((Fixtures!$A$2:$A$381=$B10)*(Fixtures!$B$2:$B$381=D$2)*(Fixtures!$W$2:$W$381))=3, "W", IF(SUMPRODUCT((Fixtures!$A$2:$A$381=$B10)*(Fixtures!$B$2:$B$381=D$2)*(Fixtures!$W$2:$W$381))=1, "D", "L"))</f>
        <v>D</v>
      </c>
      <c r="E10" s="43" t="str">
        <f ca="1">IF(SUMPRODUCT((Fixtures!$A$2:$A$381=$B10)*(Fixtures!$B$2:$B$381=E$2)*(Fixtures!$W$2:$W$381))=3, "W", IF(SUMPRODUCT((Fixtures!$A$2:$A$381=$B10)*(Fixtures!$B$2:$B$381=E$2)*(Fixtures!$W$2:$W$381))=1, "D", "L"))</f>
        <v>L</v>
      </c>
      <c r="F10" s="43" t="str">
        <f ca="1">IF(SUMPRODUCT((Fixtures!$A$2:$A$381=$B10)*(Fixtures!$B$2:$B$381=F$2)*(Fixtures!$W$2:$W$381))=3, "W", IF(SUMPRODUCT((Fixtures!$A$2:$A$381=$B10)*(Fixtures!$B$2:$B$381=F$2)*(Fixtures!$W$2:$W$381))=1, "D", "L"))</f>
        <v>L</v>
      </c>
      <c r="G10" s="43" t="str">
        <f ca="1">IF(SUMPRODUCT((Fixtures!$A$2:$A$381=$B10)*(Fixtures!$B$2:$B$381=G$2)*(Fixtures!$W$2:$W$381))=3, "W", IF(SUMPRODUCT((Fixtures!$A$2:$A$381=$B10)*(Fixtures!$B$2:$B$381=G$2)*(Fixtures!$W$2:$W$381))=1, "D", "L"))</f>
        <v>L</v>
      </c>
      <c r="H10" s="43" t="str">
        <f ca="1">IF(SUMPRODUCT((Fixtures!$A$2:$A$381=$B10)*(Fixtures!$B$2:$B$381=H$2)*(Fixtures!$W$2:$W$381))=3, "W", IF(SUMPRODUCT((Fixtures!$A$2:$A$381=$B10)*(Fixtures!$B$2:$B$381=H$2)*(Fixtures!$W$2:$W$381))=1, "D", "L"))</f>
        <v>L</v>
      </c>
      <c r="I10" s="43" t="str">
        <f ca="1">IF(SUMPRODUCT((Fixtures!$A$2:$A$381=$B10)*(Fixtures!$B$2:$B$381=I$2)*(Fixtures!$W$2:$W$381))=3, "W", IF(SUMPRODUCT((Fixtures!$A$2:$A$381=$B10)*(Fixtures!$B$2:$B$381=I$2)*(Fixtures!$W$2:$W$381))=1, "D", "L"))</f>
        <v>D</v>
      </c>
      <c r="J10" s="42"/>
      <c r="K10" s="43" t="str">
        <f ca="1">IF(SUMPRODUCT((Fixtures!$A$2:$A$381=$B10)*(Fixtures!$B$2:$B$381=K$2)*(Fixtures!$W$2:$W$381))=3, "W", IF(SUMPRODUCT((Fixtures!$A$2:$A$381=$B10)*(Fixtures!$B$2:$B$381=K$2)*(Fixtures!$W$2:$W$381))=1, "D", "L"))</f>
        <v>L</v>
      </c>
      <c r="L10" s="43" t="str">
        <f ca="1">IF(SUMPRODUCT((Fixtures!$A$2:$A$381=$B10)*(Fixtures!$B$2:$B$381=L$2)*(Fixtures!$W$2:$W$381))=3, "W", IF(SUMPRODUCT((Fixtures!$A$2:$A$381=$B10)*(Fixtures!$B$2:$B$381=L$2)*(Fixtures!$W$2:$W$381))=1, "D", "L"))</f>
        <v>L</v>
      </c>
      <c r="M10" s="43" t="str">
        <f ca="1">IF(SUMPRODUCT((Fixtures!$A$2:$A$381=$B10)*(Fixtures!$B$2:$B$381=M$2)*(Fixtures!$W$2:$W$381))=3, "W", IF(SUMPRODUCT((Fixtures!$A$2:$A$381=$B10)*(Fixtures!$B$2:$B$381=M$2)*(Fixtures!$W$2:$W$381))=1, "D", "L"))</f>
        <v>D</v>
      </c>
      <c r="N10" s="43" t="str">
        <f ca="1">IF(SUMPRODUCT((Fixtures!$A$2:$A$381=$B10)*(Fixtures!$B$2:$B$381=N$2)*(Fixtures!$W$2:$W$381))=3, "W", IF(SUMPRODUCT((Fixtures!$A$2:$A$381=$B10)*(Fixtures!$B$2:$B$381=N$2)*(Fixtures!$W$2:$W$381))=1, "D", "L"))</f>
        <v>W</v>
      </c>
      <c r="O10" s="43" t="str">
        <f ca="1">IF(SUMPRODUCT((Fixtures!$A$2:$A$381=$B10)*(Fixtures!$B$2:$B$381=O$2)*(Fixtures!$W$2:$W$381))=3, "W", IF(SUMPRODUCT((Fixtures!$A$2:$A$381=$B10)*(Fixtures!$B$2:$B$381=O$2)*(Fixtures!$W$2:$W$381))=1, "D", "L"))</f>
        <v>W</v>
      </c>
      <c r="P10" s="43" t="str">
        <f ca="1">IF(SUMPRODUCT((Fixtures!$A$2:$A$381=$B10)*(Fixtures!$B$2:$B$381=P$2)*(Fixtures!$W$2:$W$381))=3, "W", IF(SUMPRODUCT((Fixtures!$A$2:$A$381=$B10)*(Fixtures!$B$2:$B$381=P$2)*(Fixtures!$W$2:$W$381))=1, "D", "L"))</f>
        <v>L</v>
      </c>
      <c r="Q10" s="43" t="str">
        <f ca="1">IF(SUMPRODUCT((Fixtures!$A$2:$A$381=$B10)*(Fixtures!$B$2:$B$381=Q$2)*(Fixtures!$W$2:$W$381))=3, "W", IF(SUMPRODUCT((Fixtures!$A$2:$A$381=$B10)*(Fixtures!$B$2:$B$381=Q$2)*(Fixtures!$W$2:$W$381))=1, "D", "L"))</f>
        <v>L</v>
      </c>
      <c r="R10" s="43" t="str">
        <f ca="1">IF(SUMPRODUCT((Fixtures!$A$2:$A$381=$B10)*(Fixtures!$B$2:$B$381=R$2)*(Fixtures!$W$2:$W$381))=3, "W", IF(SUMPRODUCT((Fixtures!$A$2:$A$381=$B10)*(Fixtures!$B$2:$B$381=R$2)*(Fixtures!$W$2:$W$381))=1, "D", "L"))</f>
        <v>L</v>
      </c>
      <c r="S10" s="43" t="str">
        <f ca="1">IF(SUMPRODUCT((Fixtures!$A$2:$A$381=$B10)*(Fixtures!$B$2:$B$381=S$2)*(Fixtures!$W$2:$W$381))=3, "W", IF(SUMPRODUCT((Fixtures!$A$2:$A$381=$B10)*(Fixtures!$B$2:$B$381=S$2)*(Fixtures!$W$2:$W$381))=1, "D", "L"))</f>
        <v>D</v>
      </c>
      <c r="T10" s="43" t="str">
        <f ca="1">IF(SUMPRODUCT((Fixtures!$A$2:$A$381=$B10)*(Fixtures!$B$2:$B$381=T$2)*(Fixtures!$W$2:$W$381))=3, "W", IF(SUMPRODUCT((Fixtures!$A$2:$A$381=$B10)*(Fixtures!$B$2:$B$381=T$2)*(Fixtures!$W$2:$W$381))=1, "D", "L"))</f>
        <v>D</v>
      </c>
      <c r="U10" s="43" t="str">
        <f ca="1">IF(SUMPRODUCT((Fixtures!$A$2:$A$381=$B10)*(Fixtures!$B$2:$B$381=U$2)*(Fixtures!$W$2:$W$381))=3, "W", IF(SUMPRODUCT((Fixtures!$A$2:$A$381=$B10)*(Fixtures!$B$2:$B$381=U$2)*(Fixtures!$W$2:$W$381))=1, "D", "L"))</f>
        <v>D</v>
      </c>
      <c r="V10" s="43" t="str">
        <f ca="1">IF(SUMPRODUCT((Fixtures!$A$2:$A$381=$B10)*(Fixtures!$B$2:$B$381=V$2)*(Fixtures!$W$2:$W$381))=3, "W", IF(SUMPRODUCT((Fixtures!$A$2:$A$381=$B10)*(Fixtures!$B$2:$B$381=V$2)*(Fixtures!$W$2:$W$381))=1, "D", "L"))</f>
        <v>L</v>
      </c>
    </row>
    <row r="11" spans="2:23" x14ac:dyDescent="0.3">
      <c r="B11" s="28" t="s">
        <v>7</v>
      </c>
      <c r="C11" s="43" t="str">
        <f ca="1">IF(SUMPRODUCT((Fixtures!$A$2:$A$381=$B11)*(Fixtures!$B$2:$B$381=C$2)*(Fixtures!$W$2:$W$381))=3, "W", IF(SUMPRODUCT((Fixtures!$A$2:$A$381=$B11)*(Fixtures!$B$2:$B$381=C$2)*(Fixtures!$W$2:$W$381))=1, "D", "L"))</f>
        <v>D</v>
      </c>
      <c r="D11" s="43" t="str">
        <f ca="1">IF(SUMPRODUCT((Fixtures!$A$2:$A$381=$B11)*(Fixtures!$B$2:$B$381=D$2)*(Fixtures!$W$2:$W$381))=3, "W", IF(SUMPRODUCT((Fixtures!$A$2:$A$381=$B11)*(Fixtures!$B$2:$B$381=D$2)*(Fixtures!$W$2:$W$381))=1, "D", "L"))</f>
        <v>W</v>
      </c>
      <c r="E11" s="43" t="str">
        <f ca="1">IF(SUMPRODUCT((Fixtures!$A$2:$A$381=$B11)*(Fixtures!$B$2:$B$381=E$2)*(Fixtures!$W$2:$W$381))=3, "W", IF(SUMPRODUCT((Fixtures!$A$2:$A$381=$B11)*(Fixtures!$B$2:$B$381=E$2)*(Fixtures!$W$2:$W$381))=1, "D", "L"))</f>
        <v>W</v>
      </c>
      <c r="F11" s="43" t="str">
        <f ca="1">IF(SUMPRODUCT((Fixtures!$A$2:$A$381=$B11)*(Fixtures!$B$2:$B$381=F$2)*(Fixtures!$W$2:$W$381))=3, "W", IF(SUMPRODUCT((Fixtures!$A$2:$A$381=$B11)*(Fixtures!$B$2:$B$381=F$2)*(Fixtures!$W$2:$W$381))=1, "D", "L"))</f>
        <v>W</v>
      </c>
      <c r="G11" s="43" t="str">
        <f ca="1">IF(SUMPRODUCT((Fixtures!$A$2:$A$381=$B11)*(Fixtures!$B$2:$B$381=G$2)*(Fixtures!$W$2:$W$381))=3, "W", IF(SUMPRODUCT((Fixtures!$A$2:$A$381=$B11)*(Fixtures!$B$2:$B$381=G$2)*(Fixtures!$W$2:$W$381))=1, "D", "L"))</f>
        <v>D</v>
      </c>
      <c r="H11" s="43" t="str">
        <f ca="1">IF(SUMPRODUCT((Fixtures!$A$2:$A$381=$B11)*(Fixtures!$B$2:$B$381=H$2)*(Fixtures!$W$2:$W$381))=3, "W", IF(SUMPRODUCT((Fixtures!$A$2:$A$381=$B11)*(Fixtures!$B$2:$B$381=H$2)*(Fixtures!$W$2:$W$381))=1, "D", "L"))</f>
        <v>D</v>
      </c>
      <c r="I11" s="43" t="str">
        <f ca="1">IF(SUMPRODUCT((Fixtures!$A$2:$A$381=$B11)*(Fixtures!$B$2:$B$381=I$2)*(Fixtures!$W$2:$W$381))=3, "W", IF(SUMPRODUCT((Fixtures!$A$2:$A$381=$B11)*(Fixtures!$B$2:$B$381=I$2)*(Fixtures!$W$2:$W$381))=1, "D", "L"))</f>
        <v>W</v>
      </c>
      <c r="J11" s="43" t="str">
        <f ca="1">IF(SUMPRODUCT((Fixtures!$A$2:$A$381=$B11)*(Fixtures!$B$2:$B$381=J$2)*(Fixtures!$W$2:$W$381))=3, "W", IF(SUMPRODUCT((Fixtures!$A$2:$A$381=$B11)*(Fixtures!$B$2:$B$381=J$2)*(Fixtures!$W$2:$W$381))=1, "D", "L"))</f>
        <v>W</v>
      </c>
      <c r="K11" s="42"/>
      <c r="L11" s="43" t="str">
        <f ca="1">IF(SUMPRODUCT((Fixtures!$A$2:$A$381=$B11)*(Fixtures!$B$2:$B$381=L$2)*(Fixtures!$W$2:$W$381))=3, "W", IF(SUMPRODUCT((Fixtures!$A$2:$A$381=$B11)*(Fixtures!$B$2:$B$381=L$2)*(Fixtures!$W$2:$W$381))=1, "D", "L"))</f>
        <v>D</v>
      </c>
      <c r="M11" s="43" t="str">
        <f ca="1">IF(SUMPRODUCT((Fixtures!$A$2:$A$381=$B11)*(Fixtures!$B$2:$B$381=M$2)*(Fixtures!$W$2:$W$381))=3, "W", IF(SUMPRODUCT((Fixtures!$A$2:$A$381=$B11)*(Fixtures!$B$2:$B$381=M$2)*(Fixtures!$W$2:$W$381))=1, "D", "L"))</f>
        <v>W</v>
      </c>
      <c r="N11" s="43" t="str">
        <f ca="1">IF(SUMPRODUCT((Fixtures!$A$2:$A$381=$B11)*(Fixtures!$B$2:$B$381=N$2)*(Fixtures!$W$2:$W$381))=3, "W", IF(SUMPRODUCT((Fixtures!$A$2:$A$381=$B11)*(Fixtures!$B$2:$B$381=N$2)*(Fixtures!$W$2:$W$381))=1, "D", "L"))</f>
        <v>W</v>
      </c>
      <c r="O11" s="43" t="str">
        <f ca="1">IF(SUMPRODUCT((Fixtures!$A$2:$A$381=$B11)*(Fixtures!$B$2:$B$381=O$2)*(Fixtures!$W$2:$W$381))=3, "W", IF(SUMPRODUCT((Fixtures!$A$2:$A$381=$B11)*(Fixtures!$B$2:$B$381=O$2)*(Fixtures!$W$2:$W$381))=1, "D", "L"))</f>
        <v>W</v>
      </c>
      <c r="P11" s="43" t="str">
        <f ca="1">IF(SUMPRODUCT((Fixtures!$A$2:$A$381=$B11)*(Fixtures!$B$2:$B$381=P$2)*(Fixtures!$W$2:$W$381))=3, "W", IF(SUMPRODUCT((Fixtures!$A$2:$A$381=$B11)*(Fixtures!$B$2:$B$381=P$2)*(Fixtures!$W$2:$W$381))=1, "D", "L"))</f>
        <v>L</v>
      </c>
      <c r="Q11" s="43" t="str">
        <f ca="1">IF(SUMPRODUCT((Fixtures!$A$2:$A$381=$B11)*(Fixtures!$B$2:$B$381=Q$2)*(Fixtures!$W$2:$W$381))=3, "W", IF(SUMPRODUCT((Fixtures!$A$2:$A$381=$B11)*(Fixtures!$B$2:$B$381=Q$2)*(Fixtures!$W$2:$W$381))=1, "D", "L"))</f>
        <v>L</v>
      </c>
      <c r="R11" s="43" t="str">
        <f ca="1">IF(SUMPRODUCT((Fixtures!$A$2:$A$381=$B11)*(Fixtures!$B$2:$B$381=R$2)*(Fixtures!$W$2:$W$381))=3, "W", IF(SUMPRODUCT((Fixtures!$A$2:$A$381=$B11)*(Fixtures!$B$2:$B$381=R$2)*(Fixtures!$W$2:$W$381))=1, "D", "L"))</f>
        <v>D</v>
      </c>
      <c r="S11" s="43" t="str">
        <f ca="1">IF(SUMPRODUCT((Fixtures!$A$2:$A$381=$B11)*(Fixtures!$B$2:$B$381=S$2)*(Fixtures!$W$2:$W$381))=3, "W", IF(SUMPRODUCT((Fixtures!$A$2:$A$381=$B11)*(Fixtures!$B$2:$B$381=S$2)*(Fixtures!$W$2:$W$381))=1, "D", "L"))</f>
        <v>W</v>
      </c>
      <c r="T11" s="43" t="str">
        <f ca="1">IF(SUMPRODUCT((Fixtures!$A$2:$A$381=$B11)*(Fixtures!$B$2:$B$381=T$2)*(Fixtures!$W$2:$W$381))=3, "W", IF(SUMPRODUCT((Fixtures!$A$2:$A$381=$B11)*(Fixtures!$B$2:$B$381=T$2)*(Fixtures!$W$2:$W$381))=1, "D", "L"))</f>
        <v>L</v>
      </c>
      <c r="U11" s="43" t="str">
        <f ca="1">IF(SUMPRODUCT((Fixtures!$A$2:$A$381=$B11)*(Fixtures!$B$2:$B$381=U$2)*(Fixtures!$W$2:$W$381))=3, "W", IF(SUMPRODUCT((Fixtures!$A$2:$A$381=$B11)*(Fixtures!$B$2:$B$381=U$2)*(Fixtures!$W$2:$W$381))=1, "D", "L"))</f>
        <v>D</v>
      </c>
      <c r="V11" s="43" t="str">
        <f ca="1">IF(SUMPRODUCT((Fixtures!$A$2:$A$381=$B11)*(Fixtures!$B$2:$B$381=V$2)*(Fixtures!$W$2:$W$381))=3, "W", IF(SUMPRODUCT((Fixtures!$A$2:$A$381=$B11)*(Fixtures!$B$2:$B$381=V$2)*(Fixtures!$W$2:$W$381))=1, "D", "L"))</f>
        <v>D</v>
      </c>
    </row>
    <row r="12" spans="2:23" x14ac:dyDescent="0.3">
      <c r="B12" s="34" t="s">
        <v>19</v>
      </c>
      <c r="C12" s="43" t="str">
        <f ca="1">IF(SUMPRODUCT((Fixtures!$A$2:$A$381=$B12)*(Fixtures!$B$2:$B$381=C$2)*(Fixtures!$W$2:$W$381))=3, "W", IF(SUMPRODUCT((Fixtures!$A$2:$A$381=$B12)*(Fixtures!$B$2:$B$381=C$2)*(Fixtures!$W$2:$W$381))=1, "D", "L"))</f>
        <v>D</v>
      </c>
      <c r="D12" s="43" t="str">
        <f ca="1">IF(SUMPRODUCT((Fixtures!$A$2:$A$381=$B12)*(Fixtures!$B$2:$B$381=D$2)*(Fixtures!$W$2:$W$381))=3, "W", IF(SUMPRODUCT((Fixtures!$A$2:$A$381=$B12)*(Fixtures!$B$2:$B$381=D$2)*(Fixtures!$W$2:$W$381))=1, "D", "L"))</f>
        <v>W</v>
      </c>
      <c r="E12" s="43" t="str">
        <f ca="1">IF(SUMPRODUCT((Fixtures!$A$2:$A$381=$B12)*(Fixtures!$B$2:$B$381=E$2)*(Fixtures!$W$2:$W$381))=3, "W", IF(SUMPRODUCT((Fixtures!$A$2:$A$381=$B12)*(Fixtures!$B$2:$B$381=E$2)*(Fixtures!$W$2:$W$381))=1, "D", "L"))</f>
        <v>W</v>
      </c>
      <c r="F12" s="43" t="str">
        <f ca="1">IF(SUMPRODUCT((Fixtures!$A$2:$A$381=$B12)*(Fixtures!$B$2:$B$381=F$2)*(Fixtures!$W$2:$W$381))=3, "W", IF(SUMPRODUCT((Fixtures!$A$2:$A$381=$B12)*(Fixtures!$B$2:$B$381=F$2)*(Fixtures!$W$2:$W$381))=1, "D", "L"))</f>
        <v>W</v>
      </c>
      <c r="G12" s="43" t="str">
        <f ca="1">IF(SUMPRODUCT((Fixtures!$A$2:$A$381=$B12)*(Fixtures!$B$2:$B$381=G$2)*(Fixtures!$W$2:$W$381))=3, "W", IF(SUMPRODUCT((Fixtures!$A$2:$A$381=$B12)*(Fixtures!$B$2:$B$381=G$2)*(Fixtures!$W$2:$W$381))=1, "D", "L"))</f>
        <v>D</v>
      </c>
      <c r="H12" s="43" t="str">
        <f ca="1">IF(SUMPRODUCT((Fixtures!$A$2:$A$381=$B12)*(Fixtures!$B$2:$B$381=H$2)*(Fixtures!$W$2:$W$381))=3, "W", IF(SUMPRODUCT((Fixtures!$A$2:$A$381=$B12)*(Fixtures!$B$2:$B$381=H$2)*(Fixtures!$W$2:$W$381))=1, "D", "L"))</f>
        <v>D</v>
      </c>
      <c r="I12" s="43" t="str">
        <f ca="1">IF(SUMPRODUCT((Fixtures!$A$2:$A$381=$B12)*(Fixtures!$B$2:$B$381=I$2)*(Fixtures!$W$2:$W$381))=3, "W", IF(SUMPRODUCT((Fixtures!$A$2:$A$381=$B12)*(Fixtures!$B$2:$B$381=I$2)*(Fixtures!$W$2:$W$381))=1, "D", "L"))</f>
        <v>D</v>
      </c>
      <c r="J12" s="43" t="str">
        <f ca="1">IF(SUMPRODUCT((Fixtures!$A$2:$A$381=$B12)*(Fixtures!$B$2:$B$381=J$2)*(Fixtures!$W$2:$W$381))=3, "W", IF(SUMPRODUCT((Fixtures!$A$2:$A$381=$B12)*(Fixtures!$B$2:$B$381=J$2)*(Fixtures!$W$2:$W$381))=1, "D", "L"))</f>
        <v>D</v>
      </c>
      <c r="K12" s="43" t="str">
        <f ca="1">IF(SUMPRODUCT((Fixtures!$A$2:$A$381=$B12)*(Fixtures!$B$2:$B$381=K$2)*(Fixtures!$W$2:$W$381))=3, "W", IF(SUMPRODUCT((Fixtures!$A$2:$A$381=$B12)*(Fixtures!$B$2:$B$381=K$2)*(Fixtures!$W$2:$W$381))=1, "D", "L"))</f>
        <v>L</v>
      </c>
      <c r="L12" s="42"/>
      <c r="M12" s="43" t="str">
        <f ca="1">IF(SUMPRODUCT((Fixtures!$A$2:$A$381=$B12)*(Fixtures!$B$2:$B$381=M$2)*(Fixtures!$W$2:$W$381))=3, "W", IF(SUMPRODUCT((Fixtures!$A$2:$A$381=$B12)*(Fixtures!$B$2:$B$381=M$2)*(Fixtures!$W$2:$W$381))=1, "D", "L"))</f>
        <v>W</v>
      </c>
      <c r="N12" s="43" t="str">
        <f ca="1">IF(SUMPRODUCT((Fixtures!$A$2:$A$381=$B12)*(Fixtures!$B$2:$B$381=N$2)*(Fixtures!$W$2:$W$381))=3, "W", IF(SUMPRODUCT((Fixtures!$A$2:$A$381=$B12)*(Fixtures!$B$2:$B$381=N$2)*(Fixtures!$W$2:$W$381))=1, "D", "L"))</f>
        <v>W</v>
      </c>
      <c r="O12" s="43" t="str">
        <f ca="1">IF(SUMPRODUCT((Fixtures!$A$2:$A$381=$B12)*(Fixtures!$B$2:$B$381=O$2)*(Fixtures!$W$2:$W$381))=3, "W", IF(SUMPRODUCT((Fixtures!$A$2:$A$381=$B12)*(Fixtures!$B$2:$B$381=O$2)*(Fixtures!$W$2:$W$381))=1, "D", "L"))</f>
        <v>D</v>
      </c>
      <c r="P12" s="43" t="str">
        <f ca="1">IF(SUMPRODUCT((Fixtures!$A$2:$A$381=$B12)*(Fixtures!$B$2:$B$381=P$2)*(Fixtures!$W$2:$W$381))=3, "W", IF(SUMPRODUCT((Fixtures!$A$2:$A$381=$B12)*(Fixtures!$B$2:$B$381=P$2)*(Fixtures!$W$2:$W$381))=1, "D", "L"))</f>
        <v>D</v>
      </c>
      <c r="Q12" s="43" t="str">
        <f ca="1">IF(SUMPRODUCT((Fixtures!$A$2:$A$381=$B12)*(Fixtures!$B$2:$B$381=Q$2)*(Fixtures!$W$2:$W$381))=3, "W", IF(SUMPRODUCT((Fixtures!$A$2:$A$381=$B12)*(Fixtures!$B$2:$B$381=Q$2)*(Fixtures!$W$2:$W$381))=1, "D", "L"))</f>
        <v>W</v>
      </c>
      <c r="R12" s="43" t="str">
        <f ca="1">IF(SUMPRODUCT((Fixtures!$A$2:$A$381=$B12)*(Fixtures!$B$2:$B$381=R$2)*(Fixtures!$W$2:$W$381))=3, "W", IF(SUMPRODUCT((Fixtures!$A$2:$A$381=$B12)*(Fixtures!$B$2:$B$381=R$2)*(Fixtures!$W$2:$W$381))=1, "D", "L"))</f>
        <v>W</v>
      </c>
      <c r="S12" s="43" t="str">
        <f ca="1">IF(SUMPRODUCT((Fixtures!$A$2:$A$381=$B12)*(Fixtures!$B$2:$B$381=S$2)*(Fixtures!$W$2:$W$381))=3, "W", IF(SUMPRODUCT((Fixtures!$A$2:$A$381=$B12)*(Fixtures!$B$2:$B$381=S$2)*(Fixtures!$W$2:$W$381))=1, "D", "L"))</f>
        <v>D</v>
      </c>
      <c r="T12" s="43" t="str">
        <f ca="1">IF(SUMPRODUCT((Fixtures!$A$2:$A$381=$B12)*(Fixtures!$B$2:$B$381=T$2)*(Fixtures!$W$2:$W$381))=3, "W", IF(SUMPRODUCT((Fixtures!$A$2:$A$381=$B12)*(Fixtures!$B$2:$B$381=T$2)*(Fixtures!$W$2:$W$381))=1, "D", "L"))</f>
        <v>W</v>
      </c>
      <c r="U12" s="43" t="str">
        <f ca="1">IF(SUMPRODUCT((Fixtures!$A$2:$A$381=$B12)*(Fixtures!$B$2:$B$381=U$2)*(Fixtures!$W$2:$W$381))=3, "W", IF(SUMPRODUCT((Fixtures!$A$2:$A$381=$B12)*(Fixtures!$B$2:$B$381=U$2)*(Fixtures!$W$2:$W$381))=1, "D", "L"))</f>
        <v>W</v>
      </c>
      <c r="V12" s="43" t="str">
        <f ca="1">IF(SUMPRODUCT((Fixtures!$A$2:$A$381=$B12)*(Fixtures!$B$2:$B$381=V$2)*(Fixtures!$W$2:$W$381))=3, "W", IF(SUMPRODUCT((Fixtures!$A$2:$A$381=$B12)*(Fixtures!$B$2:$B$381=V$2)*(Fixtures!$W$2:$W$381))=1, "D", "L"))</f>
        <v>W</v>
      </c>
    </row>
    <row r="13" spans="2:23" x14ac:dyDescent="0.3">
      <c r="B13" s="35" t="s">
        <v>0</v>
      </c>
      <c r="C13" s="43" t="str">
        <f ca="1">IF(SUMPRODUCT((Fixtures!$A$2:$A$381=$B13)*(Fixtures!$B$2:$B$381=C$2)*(Fixtures!$W$2:$W$381))=3, "W", IF(SUMPRODUCT((Fixtures!$A$2:$A$381=$B13)*(Fixtures!$B$2:$B$381=C$2)*(Fixtures!$W$2:$W$381))=1, "D", "L"))</f>
        <v>W</v>
      </c>
      <c r="D13" s="43" t="str">
        <f ca="1">IF(SUMPRODUCT((Fixtures!$A$2:$A$381=$B13)*(Fixtures!$B$2:$B$381=D$2)*(Fixtures!$W$2:$W$381))=3, "W", IF(SUMPRODUCT((Fixtures!$A$2:$A$381=$B13)*(Fixtures!$B$2:$B$381=D$2)*(Fixtures!$W$2:$W$381))=1, "D", "L"))</f>
        <v>W</v>
      </c>
      <c r="E13" s="43" t="str">
        <f ca="1">IF(SUMPRODUCT((Fixtures!$A$2:$A$381=$B13)*(Fixtures!$B$2:$B$381=E$2)*(Fixtures!$W$2:$W$381))=3, "W", IF(SUMPRODUCT((Fixtures!$A$2:$A$381=$B13)*(Fixtures!$B$2:$B$381=E$2)*(Fixtures!$W$2:$W$381))=1, "D", "L"))</f>
        <v>W</v>
      </c>
      <c r="F13" s="43" t="str">
        <f ca="1">IF(SUMPRODUCT((Fixtures!$A$2:$A$381=$B13)*(Fixtures!$B$2:$B$381=F$2)*(Fixtures!$W$2:$W$381))=3, "W", IF(SUMPRODUCT((Fixtures!$A$2:$A$381=$B13)*(Fixtures!$B$2:$B$381=F$2)*(Fixtures!$W$2:$W$381))=1, "D", "L"))</f>
        <v>L</v>
      </c>
      <c r="G13" s="43" t="str">
        <f ca="1">IF(SUMPRODUCT((Fixtures!$A$2:$A$381=$B13)*(Fixtures!$B$2:$B$381=G$2)*(Fixtures!$W$2:$W$381))=3, "W", IF(SUMPRODUCT((Fixtures!$A$2:$A$381=$B13)*(Fixtures!$B$2:$B$381=G$2)*(Fixtures!$W$2:$W$381))=1, "D", "L"))</f>
        <v>W</v>
      </c>
      <c r="H13" s="43" t="str">
        <f ca="1">IF(SUMPRODUCT((Fixtures!$A$2:$A$381=$B13)*(Fixtures!$B$2:$B$381=H$2)*(Fixtures!$W$2:$W$381))=3, "W", IF(SUMPRODUCT((Fixtures!$A$2:$A$381=$B13)*(Fixtures!$B$2:$B$381=H$2)*(Fixtures!$W$2:$W$381))=1, "D", "L"))</f>
        <v>L</v>
      </c>
      <c r="I13" s="43" t="str">
        <f ca="1">IF(SUMPRODUCT((Fixtures!$A$2:$A$381=$B13)*(Fixtures!$B$2:$B$381=I$2)*(Fixtures!$W$2:$W$381))=3, "W", IF(SUMPRODUCT((Fixtures!$A$2:$A$381=$B13)*(Fixtures!$B$2:$B$381=I$2)*(Fixtures!$W$2:$W$381))=1, "D", "L"))</f>
        <v>W</v>
      </c>
      <c r="J13" s="43" t="str">
        <f ca="1">IF(SUMPRODUCT((Fixtures!$A$2:$A$381=$B13)*(Fixtures!$B$2:$B$381=J$2)*(Fixtures!$W$2:$W$381))=3, "W", IF(SUMPRODUCT((Fixtures!$A$2:$A$381=$B13)*(Fixtures!$B$2:$B$381=J$2)*(Fixtures!$W$2:$W$381))=1, "D", "L"))</f>
        <v>W</v>
      </c>
      <c r="K13" s="43" t="str">
        <f ca="1">IF(SUMPRODUCT((Fixtures!$A$2:$A$381=$B13)*(Fixtures!$B$2:$B$381=K$2)*(Fixtures!$W$2:$W$381))=3, "W", IF(SUMPRODUCT((Fixtures!$A$2:$A$381=$B13)*(Fixtures!$B$2:$B$381=K$2)*(Fixtures!$W$2:$W$381))=1, "D", "L"))</f>
        <v>W</v>
      </c>
      <c r="L13" s="43" t="str">
        <f ca="1">IF(SUMPRODUCT((Fixtures!$A$2:$A$381=$B13)*(Fixtures!$B$2:$B$381=L$2)*(Fixtures!$W$2:$W$381))=3, "W", IF(SUMPRODUCT((Fixtures!$A$2:$A$381=$B13)*(Fixtures!$B$2:$B$381=L$2)*(Fixtures!$W$2:$W$381))=1, "D", "L"))</f>
        <v>W</v>
      </c>
      <c r="M13" s="42"/>
      <c r="N13" s="43" t="str">
        <f ca="1">IF(SUMPRODUCT((Fixtures!$A$2:$A$381=$B13)*(Fixtures!$B$2:$B$381=N$2)*(Fixtures!$W$2:$W$381))=3, "W", IF(SUMPRODUCT((Fixtures!$A$2:$A$381=$B13)*(Fixtures!$B$2:$B$381=N$2)*(Fixtures!$W$2:$W$381))=1, "D", "L"))</f>
        <v>W</v>
      </c>
      <c r="O13" s="43" t="str">
        <f ca="1">IF(SUMPRODUCT((Fixtures!$A$2:$A$381=$B13)*(Fixtures!$B$2:$B$381=O$2)*(Fixtures!$W$2:$W$381))=3, "W", IF(SUMPRODUCT((Fixtures!$A$2:$A$381=$B13)*(Fixtures!$B$2:$B$381=O$2)*(Fixtures!$W$2:$W$381))=1, "D", "L"))</f>
        <v>D</v>
      </c>
      <c r="P13" s="43" t="str">
        <f ca="1">IF(SUMPRODUCT((Fixtures!$A$2:$A$381=$B13)*(Fixtures!$B$2:$B$381=P$2)*(Fixtures!$W$2:$W$381))=3, "W", IF(SUMPRODUCT((Fixtures!$A$2:$A$381=$B13)*(Fixtures!$B$2:$B$381=P$2)*(Fixtures!$W$2:$W$381))=1, "D", "L"))</f>
        <v>W</v>
      </c>
      <c r="Q13" s="43" t="str">
        <f ca="1">IF(SUMPRODUCT((Fixtures!$A$2:$A$381=$B13)*(Fixtures!$B$2:$B$381=Q$2)*(Fixtures!$W$2:$W$381))=3, "W", IF(SUMPRODUCT((Fixtures!$A$2:$A$381=$B13)*(Fixtures!$B$2:$B$381=Q$2)*(Fixtures!$W$2:$W$381))=1, "D", "L"))</f>
        <v>W</v>
      </c>
      <c r="R13" s="43" t="str">
        <f ca="1">IF(SUMPRODUCT((Fixtures!$A$2:$A$381=$B13)*(Fixtures!$B$2:$B$381=R$2)*(Fixtures!$W$2:$W$381))=3, "W", IF(SUMPRODUCT((Fixtures!$A$2:$A$381=$B13)*(Fixtures!$B$2:$B$381=R$2)*(Fixtures!$W$2:$W$381))=1, "D", "L"))</f>
        <v>W</v>
      </c>
      <c r="S13" s="43" t="str">
        <f ca="1">IF(SUMPRODUCT((Fixtures!$A$2:$A$381=$B13)*(Fixtures!$B$2:$B$381=S$2)*(Fixtures!$W$2:$W$381))=3, "W", IF(SUMPRODUCT((Fixtures!$A$2:$A$381=$B13)*(Fixtures!$B$2:$B$381=S$2)*(Fixtures!$W$2:$W$381))=1, "D", "L"))</f>
        <v>D</v>
      </c>
      <c r="T13" s="43" t="str">
        <f ca="1">IF(SUMPRODUCT((Fixtures!$A$2:$A$381=$B13)*(Fixtures!$B$2:$B$381=T$2)*(Fixtures!$W$2:$W$381))=3, "W", IF(SUMPRODUCT((Fixtures!$A$2:$A$381=$B13)*(Fixtures!$B$2:$B$381=T$2)*(Fixtures!$W$2:$W$381))=1, "D", "L"))</f>
        <v>D</v>
      </c>
      <c r="U13" s="43" t="str">
        <f ca="1">IF(SUMPRODUCT((Fixtures!$A$2:$A$381=$B13)*(Fixtures!$B$2:$B$381=U$2)*(Fixtures!$W$2:$W$381))=3, "W", IF(SUMPRODUCT((Fixtures!$A$2:$A$381=$B13)*(Fixtures!$B$2:$B$381=U$2)*(Fixtures!$W$2:$W$381))=1, "D", "L"))</f>
        <v>W</v>
      </c>
      <c r="V13" s="43" t="str">
        <f ca="1">IF(SUMPRODUCT((Fixtures!$A$2:$A$381=$B13)*(Fixtures!$B$2:$B$381=V$2)*(Fixtures!$W$2:$W$381))=3, "W", IF(SUMPRODUCT((Fixtures!$A$2:$A$381=$B13)*(Fixtures!$B$2:$B$381=V$2)*(Fixtures!$W$2:$W$381))=1, "D", "L"))</f>
        <v>W</v>
      </c>
    </row>
    <row r="14" spans="2:23" x14ac:dyDescent="0.3">
      <c r="B14" s="36" t="s">
        <v>8</v>
      </c>
      <c r="C14" s="43" t="str">
        <f ca="1">IF(SUMPRODUCT((Fixtures!$A$2:$A$381=$B14)*(Fixtures!$B$2:$B$381=C$2)*(Fixtures!$W$2:$W$381))=3, "W", IF(SUMPRODUCT((Fixtures!$A$2:$A$381=$B14)*(Fixtures!$B$2:$B$381=C$2)*(Fixtures!$W$2:$W$381))=1, "D", "L"))</f>
        <v>W</v>
      </c>
      <c r="D14" s="43" t="str">
        <f ca="1">IF(SUMPRODUCT((Fixtures!$A$2:$A$381=$B14)*(Fixtures!$B$2:$B$381=D$2)*(Fixtures!$W$2:$W$381))=3, "W", IF(SUMPRODUCT((Fixtures!$A$2:$A$381=$B14)*(Fixtures!$B$2:$B$381=D$2)*(Fixtures!$W$2:$W$381))=1, "D", "L"))</f>
        <v>D</v>
      </c>
      <c r="E14" s="43" t="str">
        <f ca="1">IF(SUMPRODUCT((Fixtures!$A$2:$A$381=$B14)*(Fixtures!$B$2:$B$381=E$2)*(Fixtures!$W$2:$W$381))=3, "W", IF(SUMPRODUCT((Fixtures!$A$2:$A$381=$B14)*(Fixtures!$B$2:$B$381=E$2)*(Fixtures!$W$2:$W$381))=1, "D", "L"))</f>
        <v>D</v>
      </c>
      <c r="F14" s="43" t="str">
        <f ca="1">IF(SUMPRODUCT((Fixtures!$A$2:$A$381=$B14)*(Fixtures!$B$2:$B$381=F$2)*(Fixtures!$W$2:$W$381))=3, "W", IF(SUMPRODUCT((Fixtures!$A$2:$A$381=$B14)*(Fixtures!$B$2:$B$381=F$2)*(Fixtures!$W$2:$W$381))=1, "D", "L"))</f>
        <v>D</v>
      </c>
      <c r="G14" s="43" t="str">
        <f ca="1">IF(SUMPRODUCT((Fixtures!$A$2:$A$381=$B14)*(Fixtures!$B$2:$B$381=G$2)*(Fixtures!$W$2:$W$381))=3, "W", IF(SUMPRODUCT((Fixtures!$A$2:$A$381=$B14)*(Fixtures!$B$2:$B$381=G$2)*(Fixtures!$W$2:$W$381))=1, "D", "L"))</f>
        <v>W</v>
      </c>
      <c r="H14" s="43" t="str">
        <f ca="1">IF(SUMPRODUCT((Fixtures!$A$2:$A$381=$B14)*(Fixtures!$B$2:$B$381=H$2)*(Fixtures!$W$2:$W$381))=3, "W", IF(SUMPRODUCT((Fixtures!$A$2:$A$381=$B14)*(Fixtures!$B$2:$B$381=H$2)*(Fixtures!$W$2:$W$381))=1, "D", "L"))</f>
        <v>L</v>
      </c>
      <c r="I14" s="43" t="str">
        <f ca="1">IF(SUMPRODUCT((Fixtures!$A$2:$A$381=$B14)*(Fixtures!$B$2:$B$381=I$2)*(Fixtures!$W$2:$W$381))=3, "W", IF(SUMPRODUCT((Fixtures!$A$2:$A$381=$B14)*(Fixtures!$B$2:$B$381=I$2)*(Fixtures!$W$2:$W$381))=1, "D", "L"))</f>
        <v>L</v>
      </c>
      <c r="J14" s="43" t="str">
        <f ca="1">IF(SUMPRODUCT((Fixtures!$A$2:$A$381=$B14)*(Fixtures!$B$2:$B$381=J$2)*(Fixtures!$W$2:$W$381))=3, "W", IF(SUMPRODUCT((Fixtures!$A$2:$A$381=$B14)*(Fixtures!$B$2:$B$381=J$2)*(Fixtures!$W$2:$W$381))=1, "D", "L"))</f>
        <v>L</v>
      </c>
      <c r="K14" s="43" t="str">
        <f ca="1">IF(SUMPRODUCT((Fixtures!$A$2:$A$381=$B14)*(Fixtures!$B$2:$B$381=K$2)*(Fixtures!$W$2:$W$381))=3, "W", IF(SUMPRODUCT((Fixtures!$A$2:$A$381=$B14)*(Fixtures!$B$2:$B$381=K$2)*(Fixtures!$W$2:$W$381))=1, "D", "L"))</f>
        <v>D</v>
      </c>
      <c r="L14" s="43" t="str">
        <f ca="1">IF(SUMPRODUCT((Fixtures!$A$2:$A$381=$B14)*(Fixtures!$B$2:$B$381=L$2)*(Fixtures!$W$2:$W$381))=3, "W", IF(SUMPRODUCT((Fixtures!$A$2:$A$381=$B14)*(Fixtures!$B$2:$B$381=L$2)*(Fixtures!$W$2:$W$381))=1, "D", "L"))</f>
        <v>L</v>
      </c>
      <c r="M14" s="43" t="str">
        <f ca="1">IF(SUMPRODUCT((Fixtures!$A$2:$A$381=$B14)*(Fixtures!$B$2:$B$381=M$2)*(Fixtures!$W$2:$W$381))=3, "W", IF(SUMPRODUCT((Fixtures!$A$2:$A$381=$B14)*(Fixtures!$B$2:$B$381=M$2)*(Fixtures!$W$2:$W$381))=1, "D", "L"))</f>
        <v>L</v>
      </c>
      <c r="N14" s="42"/>
      <c r="O14" s="43" t="str">
        <f ca="1">IF(SUMPRODUCT((Fixtures!$A$2:$A$381=$B14)*(Fixtures!$B$2:$B$381=O$2)*(Fixtures!$W$2:$W$381))=3, "W", IF(SUMPRODUCT((Fixtures!$A$2:$A$381=$B14)*(Fixtures!$B$2:$B$381=O$2)*(Fixtures!$W$2:$W$381))=1, "D", "L"))</f>
        <v>W</v>
      </c>
      <c r="P14" s="43" t="str">
        <f ca="1">IF(SUMPRODUCT((Fixtures!$A$2:$A$381=$B14)*(Fixtures!$B$2:$B$381=P$2)*(Fixtures!$W$2:$W$381))=3, "W", IF(SUMPRODUCT((Fixtures!$A$2:$A$381=$B14)*(Fixtures!$B$2:$B$381=P$2)*(Fixtures!$W$2:$W$381))=1, "D", "L"))</f>
        <v>D</v>
      </c>
      <c r="Q14" s="43" t="str">
        <f ca="1">IF(SUMPRODUCT((Fixtures!$A$2:$A$381=$B14)*(Fixtures!$B$2:$B$381=Q$2)*(Fixtures!$W$2:$W$381))=3, "W", IF(SUMPRODUCT((Fixtures!$A$2:$A$381=$B14)*(Fixtures!$B$2:$B$381=Q$2)*(Fixtures!$W$2:$W$381))=1, "D", "L"))</f>
        <v>W</v>
      </c>
      <c r="R14" s="43" t="str">
        <f ca="1">IF(SUMPRODUCT((Fixtures!$A$2:$A$381=$B14)*(Fixtures!$B$2:$B$381=R$2)*(Fixtures!$W$2:$W$381))=3, "W", IF(SUMPRODUCT((Fixtures!$A$2:$A$381=$B14)*(Fixtures!$B$2:$B$381=R$2)*(Fixtures!$W$2:$W$381))=1, "D", "L"))</f>
        <v>W</v>
      </c>
      <c r="S14" s="43" t="str">
        <f ca="1">IF(SUMPRODUCT((Fixtures!$A$2:$A$381=$B14)*(Fixtures!$B$2:$B$381=S$2)*(Fixtures!$W$2:$W$381))=3, "W", IF(SUMPRODUCT((Fixtures!$A$2:$A$381=$B14)*(Fixtures!$B$2:$B$381=S$2)*(Fixtures!$W$2:$W$381))=1, "D", "L"))</f>
        <v>D</v>
      </c>
      <c r="T14" s="43" t="str">
        <f ca="1">IF(SUMPRODUCT((Fixtures!$A$2:$A$381=$B14)*(Fixtures!$B$2:$B$381=T$2)*(Fixtures!$W$2:$W$381))=3, "W", IF(SUMPRODUCT((Fixtures!$A$2:$A$381=$B14)*(Fixtures!$B$2:$B$381=T$2)*(Fixtures!$W$2:$W$381))=1, "D", "L"))</f>
        <v>D</v>
      </c>
      <c r="U14" s="43" t="str">
        <f ca="1">IF(SUMPRODUCT((Fixtures!$A$2:$A$381=$B14)*(Fixtures!$B$2:$B$381=U$2)*(Fixtures!$W$2:$W$381))=3, "W", IF(SUMPRODUCT((Fixtures!$A$2:$A$381=$B14)*(Fixtures!$B$2:$B$381=U$2)*(Fixtures!$W$2:$W$381))=1, "D", "L"))</f>
        <v>L</v>
      </c>
      <c r="V14" s="43" t="str">
        <f ca="1">IF(SUMPRODUCT((Fixtures!$A$2:$A$381=$B14)*(Fixtures!$B$2:$B$381=V$2)*(Fixtures!$W$2:$W$381))=3, "W", IF(SUMPRODUCT((Fixtures!$A$2:$A$381=$B14)*(Fixtures!$B$2:$B$381=V$2)*(Fixtures!$W$2:$W$381))=1, "D", "L"))</f>
        <v>L</v>
      </c>
    </row>
    <row r="15" spans="2:23" x14ac:dyDescent="0.3">
      <c r="B15" s="37" t="s">
        <v>2</v>
      </c>
      <c r="C15" s="43" t="str">
        <f ca="1">IF(SUMPRODUCT((Fixtures!$A$2:$A$381=$B15)*(Fixtures!$B$2:$B$381=C$2)*(Fixtures!$W$2:$W$381))=3, "W", IF(SUMPRODUCT((Fixtures!$A$2:$A$381=$B15)*(Fixtures!$B$2:$B$381=C$2)*(Fixtures!$W$2:$W$381))=1, "D", "L"))</f>
        <v>D</v>
      </c>
      <c r="D15" s="43" t="str">
        <f ca="1">IF(SUMPRODUCT((Fixtures!$A$2:$A$381=$B15)*(Fixtures!$B$2:$B$381=D$2)*(Fixtures!$W$2:$W$381))=3, "W", IF(SUMPRODUCT((Fixtures!$A$2:$A$381=$B15)*(Fixtures!$B$2:$B$381=D$2)*(Fixtures!$W$2:$W$381))=1, "D", "L"))</f>
        <v>D</v>
      </c>
      <c r="E15" s="43" t="str">
        <f ca="1">IF(SUMPRODUCT((Fixtures!$A$2:$A$381=$B15)*(Fixtures!$B$2:$B$381=E$2)*(Fixtures!$W$2:$W$381))=3, "W", IF(SUMPRODUCT((Fixtures!$A$2:$A$381=$B15)*(Fixtures!$B$2:$B$381=E$2)*(Fixtures!$W$2:$W$381))=1, "D", "L"))</f>
        <v>L</v>
      </c>
      <c r="F15" s="43" t="str">
        <f ca="1">IF(SUMPRODUCT((Fixtures!$A$2:$A$381=$B15)*(Fixtures!$B$2:$B$381=F$2)*(Fixtures!$W$2:$W$381))=3, "W", IF(SUMPRODUCT((Fixtures!$A$2:$A$381=$B15)*(Fixtures!$B$2:$B$381=F$2)*(Fixtures!$W$2:$W$381))=1, "D", "L"))</f>
        <v>L</v>
      </c>
      <c r="G15" s="43" t="str">
        <f ca="1">IF(SUMPRODUCT((Fixtures!$A$2:$A$381=$B15)*(Fixtures!$B$2:$B$381=G$2)*(Fixtures!$W$2:$W$381))=3, "W", IF(SUMPRODUCT((Fixtures!$A$2:$A$381=$B15)*(Fixtures!$B$2:$B$381=G$2)*(Fixtures!$W$2:$W$381))=1, "D", "L"))</f>
        <v>L</v>
      </c>
      <c r="H15" s="43" t="str">
        <f ca="1">IF(SUMPRODUCT((Fixtures!$A$2:$A$381=$B15)*(Fixtures!$B$2:$B$381=H$2)*(Fixtures!$W$2:$W$381))=3, "W", IF(SUMPRODUCT((Fixtures!$A$2:$A$381=$B15)*(Fixtures!$B$2:$B$381=H$2)*(Fixtures!$W$2:$W$381))=1, "D", "L"))</f>
        <v>L</v>
      </c>
      <c r="I15" s="43" t="str">
        <f ca="1">IF(SUMPRODUCT((Fixtures!$A$2:$A$381=$B15)*(Fixtures!$B$2:$B$381=I$2)*(Fixtures!$W$2:$W$381))=3, "W", IF(SUMPRODUCT((Fixtures!$A$2:$A$381=$B15)*(Fixtures!$B$2:$B$381=I$2)*(Fixtures!$W$2:$W$381))=1, "D", "L"))</f>
        <v>D</v>
      </c>
      <c r="J15" s="43" t="str">
        <f ca="1">IF(SUMPRODUCT((Fixtures!$A$2:$A$381=$B15)*(Fixtures!$B$2:$B$381=J$2)*(Fixtures!$W$2:$W$381))=3, "W", IF(SUMPRODUCT((Fixtures!$A$2:$A$381=$B15)*(Fixtures!$B$2:$B$381=J$2)*(Fixtures!$W$2:$W$381))=1, "D", "L"))</f>
        <v>D</v>
      </c>
      <c r="K15" s="43" t="str">
        <f ca="1">IF(SUMPRODUCT((Fixtures!$A$2:$A$381=$B15)*(Fixtures!$B$2:$B$381=K$2)*(Fixtures!$W$2:$W$381))=3, "W", IF(SUMPRODUCT((Fixtures!$A$2:$A$381=$B15)*(Fixtures!$B$2:$B$381=K$2)*(Fixtures!$W$2:$W$381))=1, "D", "L"))</f>
        <v>L</v>
      </c>
      <c r="L15" s="43" t="str">
        <f ca="1">IF(SUMPRODUCT((Fixtures!$A$2:$A$381=$B15)*(Fixtures!$B$2:$B$381=L$2)*(Fixtures!$W$2:$W$381))=3, "W", IF(SUMPRODUCT((Fixtures!$A$2:$A$381=$B15)*(Fixtures!$B$2:$B$381=L$2)*(Fixtures!$W$2:$W$381))=1, "D", "L"))</f>
        <v>L</v>
      </c>
      <c r="M15" s="43" t="str">
        <f ca="1">IF(SUMPRODUCT((Fixtures!$A$2:$A$381=$B15)*(Fixtures!$B$2:$B$381=M$2)*(Fixtures!$W$2:$W$381))=3, "W", IF(SUMPRODUCT((Fixtures!$A$2:$A$381=$B15)*(Fixtures!$B$2:$B$381=M$2)*(Fixtures!$W$2:$W$381))=1, "D", "L"))</f>
        <v>L</v>
      </c>
      <c r="N15" s="43" t="str">
        <f ca="1">IF(SUMPRODUCT((Fixtures!$A$2:$A$381=$B15)*(Fixtures!$B$2:$B$381=N$2)*(Fixtures!$W$2:$W$381))=3, "W", IF(SUMPRODUCT((Fixtures!$A$2:$A$381=$B15)*(Fixtures!$B$2:$B$381=N$2)*(Fixtures!$W$2:$W$381))=1, "D", "L"))</f>
        <v>W</v>
      </c>
      <c r="O15" s="42"/>
      <c r="P15" s="43" t="str">
        <f ca="1">IF(SUMPRODUCT((Fixtures!$A$2:$A$381=$B15)*(Fixtures!$B$2:$B$381=P$2)*(Fixtures!$W$2:$W$381))=3, "W", IF(SUMPRODUCT((Fixtures!$A$2:$A$381=$B15)*(Fixtures!$B$2:$B$381=P$2)*(Fixtures!$W$2:$W$381))=1, "D", "L"))</f>
        <v>W</v>
      </c>
      <c r="Q15" s="43" t="str">
        <f ca="1">IF(SUMPRODUCT((Fixtures!$A$2:$A$381=$B15)*(Fixtures!$B$2:$B$381=Q$2)*(Fixtures!$W$2:$W$381))=3, "W", IF(SUMPRODUCT((Fixtures!$A$2:$A$381=$B15)*(Fixtures!$B$2:$B$381=Q$2)*(Fixtures!$W$2:$W$381))=1, "D", "L"))</f>
        <v>L</v>
      </c>
      <c r="R15" s="43" t="str">
        <f ca="1">IF(SUMPRODUCT((Fixtures!$A$2:$A$381=$B15)*(Fixtures!$B$2:$B$381=R$2)*(Fixtures!$W$2:$W$381))=3, "W", IF(SUMPRODUCT((Fixtures!$A$2:$A$381=$B15)*(Fixtures!$B$2:$B$381=R$2)*(Fixtures!$W$2:$W$381))=1, "D", "L"))</f>
        <v>D</v>
      </c>
      <c r="S15" s="43" t="str">
        <f ca="1">IF(SUMPRODUCT((Fixtures!$A$2:$A$381=$B15)*(Fixtures!$B$2:$B$381=S$2)*(Fixtures!$W$2:$W$381))=3, "W", IF(SUMPRODUCT((Fixtures!$A$2:$A$381=$B15)*(Fixtures!$B$2:$B$381=S$2)*(Fixtures!$W$2:$W$381))=1, "D", "L"))</f>
        <v>D</v>
      </c>
      <c r="T15" s="43" t="str">
        <f ca="1">IF(SUMPRODUCT((Fixtures!$A$2:$A$381=$B15)*(Fixtures!$B$2:$B$381=T$2)*(Fixtures!$W$2:$W$381))=3, "W", IF(SUMPRODUCT((Fixtures!$A$2:$A$381=$B15)*(Fixtures!$B$2:$B$381=T$2)*(Fixtures!$W$2:$W$381))=1, "D", "L"))</f>
        <v>L</v>
      </c>
      <c r="U15" s="43" t="str">
        <f ca="1">IF(SUMPRODUCT((Fixtures!$A$2:$A$381=$B15)*(Fixtures!$B$2:$B$381=U$2)*(Fixtures!$W$2:$W$381))=3, "W", IF(SUMPRODUCT((Fixtures!$A$2:$A$381=$B15)*(Fixtures!$B$2:$B$381=U$2)*(Fixtures!$W$2:$W$381))=1, "D", "L"))</f>
        <v>W</v>
      </c>
      <c r="V15" s="43" t="str">
        <f ca="1">IF(SUMPRODUCT((Fixtures!$A$2:$A$381=$B15)*(Fixtures!$B$2:$B$381=V$2)*(Fixtures!$W$2:$W$381))=3, "W", IF(SUMPRODUCT((Fixtures!$A$2:$A$381=$B15)*(Fixtures!$B$2:$B$381=V$2)*(Fixtures!$W$2:$W$381))=1, "D", "L"))</f>
        <v>W</v>
      </c>
    </row>
    <row r="16" spans="2:23" x14ac:dyDescent="0.3">
      <c r="B16" s="28" t="s">
        <v>13</v>
      </c>
      <c r="C16" s="43" t="str">
        <f ca="1">IF(SUMPRODUCT((Fixtures!$A$2:$A$381=$B16)*(Fixtures!$B$2:$B$381=C$2)*(Fixtures!$W$2:$W$381))=3, "W", IF(SUMPRODUCT((Fixtures!$A$2:$A$381=$B16)*(Fixtures!$B$2:$B$381=C$2)*(Fixtures!$W$2:$W$381))=1, "D", "L"))</f>
        <v>D</v>
      </c>
      <c r="D16" s="43" t="str">
        <f ca="1">IF(SUMPRODUCT((Fixtures!$A$2:$A$381=$B16)*(Fixtures!$B$2:$B$381=D$2)*(Fixtures!$W$2:$W$381))=3, "W", IF(SUMPRODUCT((Fixtures!$A$2:$A$381=$B16)*(Fixtures!$B$2:$B$381=D$2)*(Fixtures!$W$2:$W$381))=1, "D", "L"))</f>
        <v>W</v>
      </c>
      <c r="E16" s="43" t="str">
        <f ca="1">IF(SUMPRODUCT((Fixtures!$A$2:$A$381=$B16)*(Fixtures!$B$2:$B$381=E$2)*(Fixtures!$W$2:$W$381))=3, "W", IF(SUMPRODUCT((Fixtures!$A$2:$A$381=$B16)*(Fixtures!$B$2:$B$381=E$2)*(Fixtures!$W$2:$W$381))=1, "D", "L"))</f>
        <v>W</v>
      </c>
      <c r="F16" s="43" t="str">
        <f ca="1">IF(SUMPRODUCT((Fixtures!$A$2:$A$381=$B16)*(Fixtures!$B$2:$B$381=F$2)*(Fixtures!$W$2:$W$381))=3, "W", IF(SUMPRODUCT((Fixtures!$A$2:$A$381=$B16)*(Fixtures!$B$2:$B$381=F$2)*(Fixtures!$W$2:$W$381))=1, "D", "L"))</f>
        <v>D</v>
      </c>
      <c r="G16" s="43" t="str">
        <f ca="1">IF(SUMPRODUCT((Fixtures!$A$2:$A$381=$B16)*(Fixtures!$B$2:$B$381=G$2)*(Fixtures!$W$2:$W$381))=3, "W", IF(SUMPRODUCT((Fixtures!$A$2:$A$381=$B16)*(Fixtures!$B$2:$B$381=G$2)*(Fixtures!$W$2:$W$381))=1, "D", "L"))</f>
        <v>L</v>
      </c>
      <c r="H16" s="43" t="str">
        <f ca="1">IF(SUMPRODUCT((Fixtures!$A$2:$A$381=$B16)*(Fixtures!$B$2:$B$381=H$2)*(Fixtures!$W$2:$W$381))=3, "W", IF(SUMPRODUCT((Fixtures!$A$2:$A$381=$B16)*(Fixtures!$B$2:$B$381=H$2)*(Fixtures!$W$2:$W$381))=1, "D", "L"))</f>
        <v>L</v>
      </c>
      <c r="I16" s="43" t="str">
        <f ca="1">IF(SUMPRODUCT((Fixtures!$A$2:$A$381=$B16)*(Fixtures!$B$2:$B$381=I$2)*(Fixtures!$W$2:$W$381))=3, "W", IF(SUMPRODUCT((Fixtures!$A$2:$A$381=$B16)*(Fixtures!$B$2:$B$381=I$2)*(Fixtures!$W$2:$W$381))=1, "D", "L"))</f>
        <v>D</v>
      </c>
      <c r="J16" s="43" t="str">
        <f ca="1">IF(SUMPRODUCT((Fixtures!$A$2:$A$381=$B16)*(Fixtures!$B$2:$B$381=J$2)*(Fixtures!$W$2:$W$381))=3, "W", IF(SUMPRODUCT((Fixtures!$A$2:$A$381=$B16)*(Fixtures!$B$2:$B$381=J$2)*(Fixtures!$W$2:$W$381))=1, "D", "L"))</f>
        <v>W</v>
      </c>
      <c r="K16" s="43" t="str">
        <f ca="1">IF(SUMPRODUCT((Fixtures!$A$2:$A$381=$B16)*(Fixtures!$B$2:$B$381=K$2)*(Fixtures!$W$2:$W$381))=3, "W", IF(SUMPRODUCT((Fixtures!$A$2:$A$381=$B16)*(Fixtures!$B$2:$B$381=K$2)*(Fixtures!$W$2:$W$381))=1, "D", "L"))</f>
        <v>L</v>
      </c>
      <c r="L16" s="43" t="str">
        <f ca="1">IF(SUMPRODUCT((Fixtures!$A$2:$A$381=$B16)*(Fixtures!$B$2:$B$381=L$2)*(Fixtures!$W$2:$W$381))=3, "W", IF(SUMPRODUCT((Fixtures!$A$2:$A$381=$B16)*(Fixtures!$B$2:$B$381=L$2)*(Fixtures!$W$2:$W$381))=1, "D", "L"))</f>
        <v>D</v>
      </c>
      <c r="M16" s="43" t="str">
        <f ca="1">IF(SUMPRODUCT((Fixtures!$A$2:$A$381=$B16)*(Fixtures!$B$2:$B$381=M$2)*(Fixtures!$W$2:$W$381))=3, "W", IF(SUMPRODUCT((Fixtures!$A$2:$A$381=$B16)*(Fixtures!$B$2:$B$381=M$2)*(Fixtures!$W$2:$W$381))=1, "D", "L"))</f>
        <v>W</v>
      </c>
      <c r="N16" s="43" t="str">
        <f ca="1">IF(SUMPRODUCT((Fixtures!$A$2:$A$381=$B16)*(Fixtures!$B$2:$B$381=N$2)*(Fixtures!$W$2:$W$381))=3, "W", IF(SUMPRODUCT((Fixtures!$A$2:$A$381=$B16)*(Fixtures!$B$2:$B$381=N$2)*(Fixtures!$W$2:$W$381))=1, "D", "L"))</f>
        <v>W</v>
      </c>
      <c r="O16" s="43" t="str">
        <f ca="1">IF(SUMPRODUCT((Fixtures!$A$2:$A$381=$B16)*(Fixtures!$B$2:$B$381=O$2)*(Fixtures!$W$2:$W$381))=3, "W", IF(SUMPRODUCT((Fixtures!$A$2:$A$381=$B16)*(Fixtures!$B$2:$B$381=O$2)*(Fixtures!$W$2:$W$381))=1, "D", "L"))</f>
        <v>D</v>
      </c>
      <c r="P16" s="42"/>
      <c r="Q16" s="43" t="str">
        <f ca="1">IF(SUMPRODUCT((Fixtures!$A$2:$A$381=$B16)*(Fixtures!$B$2:$B$381=Q$2)*(Fixtures!$W$2:$W$381))=3, "W", IF(SUMPRODUCT((Fixtures!$A$2:$A$381=$B16)*(Fixtures!$B$2:$B$381=Q$2)*(Fixtures!$W$2:$W$381))=1, "D", "L"))</f>
        <v>W</v>
      </c>
      <c r="R16" s="43" t="str">
        <f ca="1">IF(SUMPRODUCT((Fixtures!$A$2:$A$381=$B16)*(Fixtures!$B$2:$B$381=R$2)*(Fixtures!$W$2:$W$381))=3, "W", IF(SUMPRODUCT((Fixtures!$A$2:$A$381=$B16)*(Fixtures!$B$2:$B$381=R$2)*(Fixtures!$W$2:$W$381))=1, "D", "L"))</f>
        <v>W</v>
      </c>
      <c r="S16" s="43" t="str">
        <f ca="1">IF(SUMPRODUCT((Fixtures!$A$2:$A$381=$B16)*(Fixtures!$B$2:$B$381=S$2)*(Fixtures!$W$2:$W$381))=3, "W", IF(SUMPRODUCT((Fixtures!$A$2:$A$381=$B16)*(Fixtures!$B$2:$B$381=S$2)*(Fixtures!$W$2:$W$381))=1, "D", "L"))</f>
        <v>W</v>
      </c>
      <c r="T16" s="43" t="str">
        <f ca="1">IF(SUMPRODUCT((Fixtures!$A$2:$A$381=$B16)*(Fixtures!$B$2:$B$381=T$2)*(Fixtures!$W$2:$W$381))=3, "W", IF(SUMPRODUCT((Fixtures!$A$2:$A$381=$B16)*(Fixtures!$B$2:$B$381=T$2)*(Fixtures!$W$2:$W$381))=1, "D", "L"))</f>
        <v>W</v>
      </c>
      <c r="U16" s="43" t="str">
        <f ca="1">IF(SUMPRODUCT((Fixtures!$A$2:$A$381=$B16)*(Fixtures!$B$2:$B$381=U$2)*(Fixtures!$W$2:$W$381))=3, "W", IF(SUMPRODUCT((Fixtures!$A$2:$A$381=$B16)*(Fixtures!$B$2:$B$381=U$2)*(Fixtures!$W$2:$W$381))=1, "D", "L"))</f>
        <v>W</v>
      </c>
      <c r="V16" s="43" t="str">
        <f ca="1">IF(SUMPRODUCT((Fixtures!$A$2:$A$381=$B16)*(Fixtures!$B$2:$B$381=V$2)*(Fixtures!$W$2:$W$381))=3, "W", IF(SUMPRODUCT((Fixtures!$A$2:$A$381=$B16)*(Fixtures!$B$2:$B$381=V$2)*(Fixtures!$W$2:$W$381))=1, "D", "L"))</f>
        <v>W</v>
      </c>
    </row>
    <row r="17" spans="2:22" x14ac:dyDescent="0.3">
      <c r="B17" s="28" t="s">
        <v>3</v>
      </c>
      <c r="C17" s="43" t="str">
        <f ca="1">IF(SUMPRODUCT((Fixtures!$A$2:$A$381=$B17)*(Fixtures!$B$2:$B$381=C$2)*(Fixtures!$W$2:$W$381))=3, "W", IF(SUMPRODUCT((Fixtures!$A$2:$A$381=$B17)*(Fixtures!$B$2:$B$381=C$2)*(Fixtures!$W$2:$W$381))=1, "D", "L"))</f>
        <v>D</v>
      </c>
      <c r="D17" s="43" t="str">
        <f ca="1">IF(SUMPRODUCT((Fixtures!$A$2:$A$381=$B17)*(Fixtures!$B$2:$B$381=D$2)*(Fixtures!$W$2:$W$381))=3, "W", IF(SUMPRODUCT((Fixtures!$A$2:$A$381=$B17)*(Fixtures!$B$2:$B$381=D$2)*(Fixtures!$W$2:$W$381))=1, "D", "L"))</f>
        <v>D</v>
      </c>
      <c r="E17" s="43" t="str">
        <f ca="1">IF(SUMPRODUCT((Fixtures!$A$2:$A$381=$B17)*(Fixtures!$B$2:$B$381=E$2)*(Fixtures!$W$2:$W$381))=3, "W", IF(SUMPRODUCT((Fixtures!$A$2:$A$381=$B17)*(Fixtures!$B$2:$B$381=E$2)*(Fixtures!$W$2:$W$381))=1, "D", "L"))</f>
        <v>W</v>
      </c>
      <c r="F17" s="43" t="str">
        <f ca="1">IF(SUMPRODUCT((Fixtures!$A$2:$A$381=$B17)*(Fixtures!$B$2:$B$381=F$2)*(Fixtures!$W$2:$W$381))=3, "W", IF(SUMPRODUCT((Fixtures!$A$2:$A$381=$B17)*(Fixtures!$B$2:$B$381=F$2)*(Fixtures!$W$2:$W$381))=1, "D", "L"))</f>
        <v>D</v>
      </c>
      <c r="G17" s="43" t="str">
        <f ca="1">IF(SUMPRODUCT((Fixtures!$A$2:$A$381=$B17)*(Fixtures!$B$2:$B$381=G$2)*(Fixtures!$W$2:$W$381))=3, "W", IF(SUMPRODUCT((Fixtures!$A$2:$A$381=$B17)*(Fixtures!$B$2:$B$381=G$2)*(Fixtures!$W$2:$W$381))=1, "D", "L"))</f>
        <v>W</v>
      </c>
      <c r="H17" s="43" t="str">
        <f ca="1">IF(SUMPRODUCT((Fixtures!$A$2:$A$381=$B17)*(Fixtures!$B$2:$B$381=H$2)*(Fixtures!$W$2:$W$381))=3, "W", IF(SUMPRODUCT((Fixtures!$A$2:$A$381=$B17)*(Fixtures!$B$2:$B$381=H$2)*(Fixtures!$W$2:$W$381))=1, "D", "L"))</f>
        <v>W</v>
      </c>
      <c r="I17" s="43" t="str">
        <f ca="1">IF(SUMPRODUCT((Fixtures!$A$2:$A$381=$B17)*(Fixtures!$B$2:$B$381=I$2)*(Fixtures!$W$2:$W$381))=3, "W", IF(SUMPRODUCT((Fixtures!$A$2:$A$381=$B17)*(Fixtures!$B$2:$B$381=I$2)*(Fixtures!$W$2:$W$381))=1, "D", "L"))</f>
        <v>W</v>
      </c>
      <c r="J17" s="43" t="str">
        <f ca="1">IF(SUMPRODUCT((Fixtures!$A$2:$A$381=$B17)*(Fixtures!$B$2:$B$381=J$2)*(Fixtures!$W$2:$W$381))=3, "W", IF(SUMPRODUCT((Fixtures!$A$2:$A$381=$B17)*(Fixtures!$B$2:$B$381=J$2)*(Fixtures!$W$2:$W$381))=1, "D", "L"))</f>
        <v>W</v>
      </c>
      <c r="K17" s="43" t="str">
        <f ca="1">IF(SUMPRODUCT((Fixtures!$A$2:$A$381=$B17)*(Fixtures!$B$2:$B$381=K$2)*(Fixtures!$W$2:$W$381))=3, "W", IF(SUMPRODUCT((Fixtures!$A$2:$A$381=$B17)*(Fixtures!$B$2:$B$381=K$2)*(Fixtures!$W$2:$W$381))=1, "D", "L"))</f>
        <v>D</v>
      </c>
      <c r="L17" s="43" t="str">
        <f ca="1">IF(SUMPRODUCT((Fixtures!$A$2:$A$381=$B17)*(Fixtures!$B$2:$B$381=L$2)*(Fixtures!$W$2:$W$381))=3, "W", IF(SUMPRODUCT((Fixtures!$A$2:$A$381=$B17)*(Fixtures!$B$2:$B$381=L$2)*(Fixtures!$W$2:$W$381))=1, "D", "L"))</f>
        <v>W</v>
      </c>
      <c r="M17" s="43" t="str">
        <f ca="1">IF(SUMPRODUCT((Fixtures!$A$2:$A$381=$B17)*(Fixtures!$B$2:$B$381=M$2)*(Fixtures!$W$2:$W$381))=3, "W", IF(SUMPRODUCT((Fixtures!$A$2:$A$381=$B17)*(Fixtures!$B$2:$B$381=M$2)*(Fixtures!$W$2:$W$381))=1, "D", "L"))</f>
        <v>W</v>
      </c>
      <c r="N17" s="43" t="str">
        <f ca="1">IF(SUMPRODUCT((Fixtures!$A$2:$A$381=$B17)*(Fixtures!$B$2:$B$381=N$2)*(Fixtures!$W$2:$W$381))=3, "W", IF(SUMPRODUCT((Fixtures!$A$2:$A$381=$B17)*(Fixtures!$B$2:$B$381=N$2)*(Fixtures!$W$2:$W$381))=1, "D", "L"))</f>
        <v>D</v>
      </c>
      <c r="O17" s="43" t="str">
        <f ca="1">IF(SUMPRODUCT((Fixtures!$A$2:$A$381=$B17)*(Fixtures!$B$2:$B$381=O$2)*(Fixtures!$W$2:$W$381))=3, "W", IF(SUMPRODUCT((Fixtures!$A$2:$A$381=$B17)*(Fixtures!$B$2:$B$381=O$2)*(Fixtures!$W$2:$W$381))=1, "D", "L"))</f>
        <v>W</v>
      </c>
      <c r="P17" s="43" t="str">
        <f ca="1">IF(SUMPRODUCT((Fixtures!$A$2:$A$381=$B17)*(Fixtures!$B$2:$B$381=P$2)*(Fixtures!$W$2:$W$381))=3, "W", IF(SUMPRODUCT((Fixtures!$A$2:$A$381=$B17)*(Fixtures!$B$2:$B$381=P$2)*(Fixtures!$W$2:$W$381))=1, "D", "L"))</f>
        <v>D</v>
      </c>
      <c r="Q17" s="42"/>
      <c r="R17" s="43" t="str">
        <f ca="1">IF(SUMPRODUCT((Fixtures!$A$2:$A$381=$B17)*(Fixtures!$B$2:$B$381=R$2)*(Fixtures!$W$2:$W$381))=3, "W", IF(SUMPRODUCT((Fixtures!$A$2:$A$381=$B17)*(Fixtures!$B$2:$B$381=R$2)*(Fixtures!$W$2:$W$381))=1, "D", "L"))</f>
        <v>W</v>
      </c>
      <c r="S17" s="43" t="str">
        <f ca="1">IF(SUMPRODUCT((Fixtures!$A$2:$A$381=$B17)*(Fixtures!$B$2:$B$381=S$2)*(Fixtures!$W$2:$W$381))=3, "W", IF(SUMPRODUCT((Fixtures!$A$2:$A$381=$B17)*(Fixtures!$B$2:$B$381=S$2)*(Fixtures!$W$2:$W$381))=1, "D", "L"))</f>
        <v>L</v>
      </c>
      <c r="T17" s="43" t="str">
        <f ca="1">IF(SUMPRODUCT((Fixtures!$A$2:$A$381=$B17)*(Fixtures!$B$2:$B$381=T$2)*(Fixtures!$W$2:$W$381))=3, "W", IF(SUMPRODUCT((Fixtures!$A$2:$A$381=$B17)*(Fixtures!$B$2:$B$381=T$2)*(Fixtures!$W$2:$W$381))=1, "D", "L"))</f>
        <v>D</v>
      </c>
      <c r="U17" s="43" t="str">
        <f ca="1">IF(SUMPRODUCT((Fixtures!$A$2:$A$381=$B17)*(Fixtures!$B$2:$B$381=U$2)*(Fixtures!$W$2:$W$381))=3, "W", IF(SUMPRODUCT((Fixtures!$A$2:$A$381=$B17)*(Fixtures!$B$2:$B$381=U$2)*(Fixtures!$W$2:$W$381))=1, "D", "L"))</f>
        <v>W</v>
      </c>
      <c r="V17" s="43" t="str">
        <f ca="1">IF(SUMPRODUCT((Fixtures!$A$2:$A$381=$B17)*(Fixtures!$B$2:$B$381=V$2)*(Fixtures!$W$2:$W$381))=3, "W", IF(SUMPRODUCT((Fixtures!$A$2:$A$381=$B17)*(Fixtures!$B$2:$B$381=V$2)*(Fixtures!$W$2:$W$381))=1, "D", "L"))</f>
        <v>W</v>
      </c>
    </row>
    <row r="18" spans="2:22" x14ac:dyDescent="0.3">
      <c r="B18" s="28" t="s">
        <v>17</v>
      </c>
      <c r="C18" s="43" t="str">
        <f ca="1">IF(SUMPRODUCT((Fixtures!$A$2:$A$381=$B18)*(Fixtures!$B$2:$B$381=C$2)*(Fixtures!$W$2:$W$381))=3, "W", IF(SUMPRODUCT((Fixtures!$A$2:$A$381=$B18)*(Fixtures!$B$2:$B$381=C$2)*(Fixtures!$W$2:$W$381))=1, "D", "L"))</f>
        <v>W</v>
      </c>
      <c r="D18" s="43" t="str">
        <f ca="1">IF(SUMPRODUCT((Fixtures!$A$2:$A$381=$B18)*(Fixtures!$B$2:$B$381=D$2)*(Fixtures!$W$2:$W$381))=3, "W", IF(SUMPRODUCT((Fixtures!$A$2:$A$381=$B18)*(Fixtures!$B$2:$B$381=D$2)*(Fixtures!$W$2:$W$381))=1, "D", "L"))</f>
        <v>W</v>
      </c>
      <c r="E18" s="43" t="str">
        <f ca="1">IF(SUMPRODUCT((Fixtures!$A$2:$A$381=$B18)*(Fixtures!$B$2:$B$381=E$2)*(Fixtures!$W$2:$W$381))=3, "W", IF(SUMPRODUCT((Fixtures!$A$2:$A$381=$B18)*(Fixtures!$B$2:$B$381=E$2)*(Fixtures!$W$2:$W$381))=1, "D", "L"))</f>
        <v>L</v>
      </c>
      <c r="F18" s="43" t="str">
        <f ca="1">IF(SUMPRODUCT((Fixtures!$A$2:$A$381=$B18)*(Fixtures!$B$2:$B$381=F$2)*(Fixtures!$W$2:$W$381))=3, "W", IF(SUMPRODUCT((Fixtures!$A$2:$A$381=$B18)*(Fixtures!$B$2:$B$381=F$2)*(Fixtures!$W$2:$W$381))=1, "D", "L"))</f>
        <v>L</v>
      </c>
      <c r="G18" s="43" t="str">
        <f ca="1">IF(SUMPRODUCT((Fixtures!$A$2:$A$381=$B18)*(Fixtures!$B$2:$B$381=G$2)*(Fixtures!$W$2:$W$381))=3, "W", IF(SUMPRODUCT((Fixtures!$A$2:$A$381=$B18)*(Fixtures!$B$2:$B$381=G$2)*(Fixtures!$W$2:$W$381))=1, "D", "L"))</f>
        <v>D</v>
      </c>
      <c r="H18" s="43" t="str">
        <f ca="1">IF(SUMPRODUCT((Fixtures!$A$2:$A$381=$B18)*(Fixtures!$B$2:$B$381=H$2)*(Fixtures!$W$2:$W$381))=3, "W", IF(SUMPRODUCT((Fixtures!$A$2:$A$381=$B18)*(Fixtures!$B$2:$B$381=H$2)*(Fixtures!$W$2:$W$381))=1, "D", "L"))</f>
        <v>D</v>
      </c>
      <c r="I18" s="43" t="str">
        <f ca="1">IF(SUMPRODUCT((Fixtures!$A$2:$A$381=$B18)*(Fixtures!$B$2:$B$381=I$2)*(Fixtures!$W$2:$W$381))=3, "W", IF(SUMPRODUCT((Fixtures!$A$2:$A$381=$B18)*(Fixtures!$B$2:$B$381=I$2)*(Fixtures!$W$2:$W$381))=1, "D", "L"))</f>
        <v>W</v>
      </c>
      <c r="J18" s="43" t="str">
        <f ca="1">IF(SUMPRODUCT((Fixtures!$A$2:$A$381=$B18)*(Fixtures!$B$2:$B$381=J$2)*(Fixtures!$W$2:$W$381))=3, "W", IF(SUMPRODUCT((Fixtures!$A$2:$A$381=$B18)*(Fixtures!$B$2:$B$381=J$2)*(Fixtures!$W$2:$W$381))=1, "D", "L"))</f>
        <v>W</v>
      </c>
      <c r="K18" s="43" t="str">
        <f ca="1">IF(SUMPRODUCT((Fixtures!$A$2:$A$381=$B18)*(Fixtures!$B$2:$B$381=K$2)*(Fixtures!$W$2:$W$381))=3, "W", IF(SUMPRODUCT((Fixtures!$A$2:$A$381=$B18)*(Fixtures!$B$2:$B$381=K$2)*(Fixtures!$W$2:$W$381))=1, "D", "L"))</f>
        <v>L</v>
      </c>
      <c r="L18" s="43" t="str">
        <f ca="1">IF(SUMPRODUCT((Fixtures!$A$2:$A$381=$B18)*(Fixtures!$B$2:$B$381=L$2)*(Fixtures!$W$2:$W$381))=3, "W", IF(SUMPRODUCT((Fixtures!$A$2:$A$381=$B18)*(Fixtures!$B$2:$B$381=L$2)*(Fixtures!$W$2:$W$381))=1, "D", "L"))</f>
        <v>L</v>
      </c>
      <c r="M18" s="43" t="str">
        <f ca="1">IF(SUMPRODUCT((Fixtures!$A$2:$A$381=$B18)*(Fixtures!$B$2:$B$381=M$2)*(Fixtures!$W$2:$W$381))=3, "W", IF(SUMPRODUCT((Fixtures!$A$2:$A$381=$B18)*(Fixtures!$B$2:$B$381=M$2)*(Fixtures!$W$2:$W$381))=1, "D", "L"))</f>
        <v>W</v>
      </c>
      <c r="N18" s="43" t="str">
        <f ca="1">IF(SUMPRODUCT((Fixtures!$A$2:$A$381=$B18)*(Fixtures!$B$2:$B$381=N$2)*(Fixtures!$W$2:$W$381))=3, "W", IF(SUMPRODUCT((Fixtures!$A$2:$A$381=$B18)*(Fixtures!$B$2:$B$381=N$2)*(Fixtures!$W$2:$W$381))=1, "D", "L"))</f>
        <v>W</v>
      </c>
      <c r="O18" s="43" t="str">
        <f ca="1">IF(SUMPRODUCT((Fixtures!$A$2:$A$381=$B18)*(Fixtures!$B$2:$B$381=O$2)*(Fixtures!$W$2:$W$381))=3, "W", IF(SUMPRODUCT((Fixtures!$A$2:$A$381=$B18)*(Fixtures!$B$2:$B$381=O$2)*(Fixtures!$W$2:$W$381))=1, "D", "L"))</f>
        <v>W</v>
      </c>
      <c r="P18" s="43" t="str">
        <f ca="1">IF(SUMPRODUCT((Fixtures!$A$2:$A$381=$B18)*(Fixtures!$B$2:$B$381=P$2)*(Fixtures!$W$2:$W$381))=3, "W", IF(SUMPRODUCT((Fixtures!$A$2:$A$381=$B18)*(Fixtures!$B$2:$B$381=P$2)*(Fixtures!$W$2:$W$381))=1, "D", "L"))</f>
        <v>L</v>
      </c>
      <c r="Q18" s="43" t="str">
        <f ca="1">IF(SUMPRODUCT((Fixtures!$A$2:$A$381=$B18)*(Fixtures!$B$2:$B$381=Q$2)*(Fixtures!$W$2:$W$381))=3, "W", IF(SUMPRODUCT((Fixtures!$A$2:$A$381=$B18)*(Fixtures!$B$2:$B$381=Q$2)*(Fixtures!$W$2:$W$381))=1, "D", "L"))</f>
        <v>L</v>
      </c>
      <c r="R18" s="42"/>
      <c r="S18" s="43" t="str">
        <f ca="1">IF(SUMPRODUCT((Fixtures!$A$2:$A$381=$B18)*(Fixtures!$B$2:$B$381=S$2)*(Fixtures!$W$2:$W$381))=3, "W", IF(SUMPRODUCT((Fixtures!$A$2:$A$381=$B18)*(Fixtures!$B$2:$B$381=S$2)*(Fixtures!$W$2:$W$381))=1, "D", "L"))</f>
        <v>D</v>
      </c>
      <c r="T18" s="43" t="str">
        <f ca="1">IF(SUMPRODUCT((Fixtures!$A$2:$A$381=$B18)*(Fixtures!$B$2:$B$381=T$2)*(Fixtures!$W$2:$W$381))=3, "W", IF(SUMPRODUCT((Fixtures!$A$2:$A$381=$B18)*(Fixtures!$B$2:$B$381=T$2)*(Fixtures!$W$2:$W$381))=1, "D", "L"))</f>
        <v>D</v>
      </c>
      <c r="U18" s="43" t="str">
        <f ca="1">IF(SUMPRODUCT((Fixtures!$A$2:$A$381=$B18)*(Fixtures!$B$2:$B$381=U$2)*(Fixtures!$W$2:$W$381))=3, "W", IF(SUMPRODUCT((Fixtures!$A$2:$A$381=$B18)*(Fixtures!$B$2:$B$381=U$2)*(Fixtures!$W$2:$W$381))=1, "D", "L"))</f>
        <v>W</v>
      </c>
      <c r="V18" s="43" t="str">
        <f ca="1">IF(SUMPRODUCT((Fixtures!$A$2:$A$381=$B18)*(Fixtures!$B$2:$B$381=V$2)*(Fixtures!$W$2:$W$381))=3, "W", IF(SUMPRODUCT((Fixtures!$A$2:$A$381=$B18)*(Fixtures!$B$2:$B$381=V$2)*(Fixtures!$W$2:$W$381))=1, "D", "L"))</f>
        <v>D</v>
      </c>
    </row>
    <row r="19" spans="2:22" x14ac:dyDescent="0.3">
      <c r="B19" s="38" t="s">
        <v>14</v>
      </c>
      <c r="C19" s="43" t="str">
        <f ca="1">IF(SUMPRODUCT((Fixtures!$A$2:$A$381=$B19)*(Fixtures!$B$2:$B$381=C$2)*(Fixtures!$W$2:$W$381))=3, "W", IF(SUMPRODUCT((Fixtures!$A$2:$A$381=$B19)*(Fixtures!$B$2:$B$381=C$2)*(Fixtures!$W$2:$W$381))=1, "D", "L"))</f>
        <v>D</v>
      </c>
      <c r="D19" s="43" t="str">
        <f ca="1">IF(SUMPRODUCT((Fixtures!$A$2:$A$381=$B19)*(Fixtures!$B$2:$B$381=D$2)*(Fixtures!$W$2:$W$381))=3, "W", IF(SUMPRODUCT((Fixtures!$A$2:$A$381=$B19)*(Fixtures!$B$2:$B$381=D$2)*(Fixtures!$W$2:$W$381))=1, "D", "L"))</f>
        <v>W</v>
      </c>
      <c r="E19" s="43" t="str">
        <f ca="1">IF(SUMPRODUCT((Fixtures!$A$2:$A$381=$B19)*(Fixtures!$B$2:$B$381=E$2)*(Fixtures!$W$2:$W$381))=3, "W", IF(SUMPRODUCT((Fixtures!$A$2:$A$381=$B19)*(Fixtures!$B$2:$B$381=E$2)*(Fixtures!$W$2:$W$381))=1, "D", "L"))</f>
        <v>W</v>
      </c>
      <c r="F19" s="43" t="str">
        <f ca="1">IF(SUMPRODUCT((Fixtures!$A$2:$A$381=$B19)*(Fixtures!$B$2:$B$381=F$2)*(Fixtures!$W$2:$W$381))=3, "W", IF(SUMPRODUCT((Fixtures!$A$2:$A$381=$B19)*(Fixtures!$B$2:$B$381=F$2)*(Fixtures!$W$2:$W$381))=1, "D", "L"))</f>
        <v>W</v>
      </c>
      <c r="G19" s="43" t="str">
        <f ca="1">IF(SUMPRODUCT((Fixtures!$A$2:$A$381=$B19)*(Fixtures!$B$2:$B$381=G$2)*(Fixtures!$W$2:$W$381))=3, "W", IF(SUMPRODUCT((Fixtures!$A$2:$A$381=$B19)*(Fixtures!$B$2:$B$381=G$2)*(Fixtures!$W$2:$W$381))=1, "D", "L"))</f>
        <v>L</v>
      </c>
      <c r="H19" s="43" t="str">
        <f ca="1">IF(SUMPRODUCT((Fixtures!$A$2:$A$381=$B19)*(Fixtures!$B$2:$B$381=H$2)*(Fixtures!$W$2:$W$381))=3, "W", IF(SUMPRODUCT((Fixtures!$A$2:$A$381=$B19)*(Fixtures!$B$2:$B$381=H$2)*(Fixtures!$W$2:$W$381))=1, "D", "L"))</f>
        <v>D</v>
      </c>
      <c r="I19" s="43" t="str">
        <f ca="1">IF(SUMPRODUCT((Fixtures!$A$2:$A$381=$B19)*(Fixtures!$B$2:$B$381=I$2)*(Fixtures!$W$2:$W$381))=3, "W", IF(SUMPRODUCT((Fixtures!$A$2:$A$381=$B19)*(Fixtures!$B$2:$B$381=I$2)*(Fixtures!$W$2:$W$381))=1, "D", "L"))</f>
        <v>L</v>
      </c>
      <c r="J19" s="43" t="str">
        <f ca="1">IF(SUMPRODUCT((Fixtures!$A$2:$A$381=$B19)*(Fixtures!$B$2:$B$381=J$2)*(Fixtures!$W$2:$W$381))=3, "W", IF(SUMPRODUCT((Fixtures!$A$2:$A$381=$B19)*(Fixtures!$B$2:$B$381=J$2)*(Fixtures!$W$2:$W$381))=1, "D", "L"))</f>
        <v>D</v>
      </c>
      <c r="K19" s="43" t="str">
        <f ca="1">IF(SUMPRODUCT((Fixtures!$A$2:$A$381=$B19)*(Fixtures!$B$2:$B$381=K$2)*(Fixtures!$W$2:$W$381))=3, "W", IF(SUMPRODUCT((Fixtures!$A$2:$A$381=$B19)*(Fixtures!$B$2:$B$381=K$2)*(Fixtures!$W$2:$W$381))=1, "D", "L"))</f>
        <v>L</v>
      </c>
      <c r="L19" s="43" t="str">
        <f ca="1">IF(SUMPRODUCT((Fixtures!$A$2:$A$381=$B19)*(Fixtures!$B$2:$B$381=L$2)*(Fixtures!$W$2:$W$381))=3, "W", IF(SUMPRODUCT((Fixtures!$A$2:$A$381=$B19)*(Fixtures!$B$2:$B$381=L$2)*(Fixtures!$W$2:$W$381))=1, "D", "L"))</f>
        <v>L</v>
      </c>
      <c r="M19" s="43" t="str">
        <f ca="1">IF(SUMPRODUCT((Fixtures!$A$2:$A$381=$B19)*(Fixtures!$B$2:$B$381=M$2)*(Fixtures!$W$2:$W$381))=3, "W", IF(SUMPRODUCT((Fixtures!$A$2:$A$381=$B19)*(Fixtures!$B$2:$B$381=M$2)*(Fixtures!$W$2:$W$381))=1, "D", "L"))</f>
        <v>L</v>
      </c>
      <c r="N19" s="43" t="str">
        <f ca="1">IF(SUMPRODUCT((Fixtures!$A$2:$A$381=$B19)*(Fixtures!$B$2:$B$381=N$2)*(Fixtures!$W$2:$W$381))=3, "W", IF(SUMPRODUCT((Fixtures!$A$2:$A$381=$B19)*(Fixtures!$B$2:$B$381=N$2)*(Fixtures!$W$2:$W$381))=1, "D", "L"))</f>
        <v>W</v>
      </c>
      <c r="O19" s="43" t="str">
        <f ca="1">IF(SUMPRODUCT((Fixtures!$A$2:$A$381=$B19)*(Fixtures!$B$2:$B$381=O$2)*(Fixtures!$W$2:$W$381))=3, "W", IF(SUMPRODUCT((Fixtures!$A$2:$A$381=$B19)*(Fixtures!$B$2:$B$381=O$2)*(Fixtures!$W$2:$W$381))=1, "D", "L"))</f>
        <v>D</v>
      </c>
      <c r="P19" s="43" t="str">
        <f ca="1">IF(SUMPRODUCT((Fixtures!$A$2:$A$381=$B19)*(Fixtures!$B$2:$B$381=P$2)*(Fixtures!$W$2:$W$381))=3, "W", IF(SUMPRODUCT((Fixtures!$A$2:$A$381=$B19)*(Fixtures!$B$2:$B$381=P$2)*(Fixtures!$W$2:$W$381))=1, "D", "L"))</f>
        <v>W</v>
      </c>
      <c r="Q19" s="43" t="str">
        <f ca="1">IF(SUMPRODUCT((Fixtures!$A$2:$A$381=$B19)*(Fixtures!$B$2:$B$381=Q$2)*(Fixtures!$W$2:$W$381))=3, "W", IF(SUMPRODUCT((Fixtures!$A$2:$A$381=$B19)*(Fixtures!$B$2:$B$381=Q$2)*(Fixtures!$W$2:$W$381))=1, "D", "L"))</f>
        <v>W</v>
      </c>
      <c r="R19" s="43" t="str">
        <f ca="1">IF(SUMPRODUCT((Fixtures!$A$2:$A$381=$B19)*(Fixtures!$B$2:$B$381=R$2)*(Fixtures!$W$2:$W$381))=3, "W", IF(SUMPRODUCT((Fixtures!$A$2:$A$381=$B19)*(Fixtures!$B$2:$B$381=R$2)*(Fixtures!$W$2:$W$381))=1, "D", "L"))</f>
        <v>W</v>
      </c>
      <c r="S19" s="42"/>
      <c r="T19" s="43" t="str">
        <f ca="1">IF(SUMPRODUCT((Fixtures!$A$2:$A$381=$B19)*(Fixtures!$B$2:$B$381=T$2)*(Fixtures!$W$2:$W$381))=3, "W", IF(SUMPRODUCT((Fixtures!$A$2:$A$381=$B19)*(Fixtures!$B$2:$B$381=T$2)*(Fixtures!$W$2:$W$381))=1, "D", "L"))</f>
        <v>W</v>
      </c>
      <c r="U19" s="43" t="str">
        <f ca="1">IF(SUMPRODUCT((Fixtures!$A$2:$A$381=$B19)*(Fixtures!$B$2:$B$381=U$2)*(Fixtures!$W$2:$W$381))=3, "W", IF(SUMPRODUCT((Fixtures!$A$2:$A$381=$B19)*(Fixtures!$B$2:$B$381=U$2)*(Fixtures!$W$2:$W$381))=1, "D", "L"))</f>
        <v>W</v>
      </c>
      <c r="V19" s="43" t="str">
        <f ca="1">IF(SUMPRODUCT((Fixtures!$A$2:$A$381=$B19)*(Fixtures!$B$2:$B$381=V$2)*(Fixtures!$W$2:$W$381))=3, "W", IF(SUMPRODUCT((Fixtures!$A$2:$A$381=$B19)*(Fixtures!$B$2:$B$381=V$2)*(Fixtures!$W$2:$W$381))=1, "D", "L"))</f>
        <v>L</v>
      </c>
    </row>
    <row r="20" spans="2:22" x14ac:dyDescent="0.3">
      <c r="B20" s="39" t="s">
        <v>18</v>
      </c>
      <c r="C20" s="43" t="str">
        <f ca="1">IF(SUMPRODUCT((Fixtures!$A$2:$A$381=$B20)*(Fixtures!$B$2:$B$381=C$2)*(Fixtures!$W$2:$W$381))=3, "W", IF(SUMPRODUCT((Fixtures!$A$2:$A$381=$B20)*(Fixtures!$B$2:$B$381=C$2)*(Fixtures!$W$2:$W$381))=1, "D", "L"))</f>
        <v>D</v>
      </c>
      <c r="D20" s="43" t="str">
        <f ca="1">IF(SUMPRODUCT((Fixtures!$A$2:$A$381=$B20)*(Fixtures!$B$2:$B$381=D$2)*(Fixtures!$W$2:$W$381))=3, "W", IF(SUMPRODUCT((Fixtures!$A$2:$A$381=$B20)*(Fixtures!$B$2:$B$381=D$2)*(Fixtures!$W$2:$W$381))=1, "D", "L"))</f>
        <v>W</v>
      </c>
      <c r="E20" s="43" t="str">
        <f ca="1">IF(SUMPRODUCT((Fixtures!$A$2:$A$381=$B20)*(Fixtures!$B$2:$B$381=E$2)*(Fixtures!$W$2:$W$381))=3, "W", IF(SUMPRODUCT((Fixtures!$A$2:$A$381=$B20)*(Fixtures!$B$2:$B$381=E$2)*(Fixtures!$W$2:$W$381))=1, "D", "L"))</f>
        <v>W</v>
      </c>
      <c r="F20" s="43" t="str">
        <f ca="1">IF(SUMPRODUCT((Fixtures!$A$2:$A$381=$B20)*(Fixtures!$B$2:$B$381=F$2)*(Fixtures!$W$2:$W$381))=3, "W", IF(SUMPRODUCT((Fixtures!$A$2:$A$381=$B20)*(Fixtures!$B$2:$B$381=F$2)*(Fixtures!$W$2:$W$381))=1, "D", "L"))</f>
        <v>W</v>
      </c>
      <c r="G20" s="43" t="str">
        <f ca="1">IF(SUMPRODUCT((Fixtures!$A$2:$A$381=$B20)*(Fixtures!$B$2:$B$381=G$2)*(Fixtures!$W$2:$W$381))=3, "W", IF(SUMPRODUCT((Fixtures!$A$2:$A$381=$B20)*(Fixtures!$B$2:$B$381=G$2)*(Fixtures!$W$2:$W$381))=1, "D", "L"))</f>
        <v>W</v>
      </c>
      <c r="H20" s="43" t="str">
        <f ca="1">IF(SUMPRODUCT((Fixtures!$A$2:$A$381=$B20)*(Fixtures!$B$2:$B$381=H$2)*(Fixtures!$W$2:$W$381))=3, "W", IF(SUMPRODUCT((Fixtures!$A$2:$A$381=$B20)*(Fixtures!$B$2:$B$381=H$2)*(Fixtures!$W$2:$W$381))=1, "D", "L"))</f>
        <v>D</v>
      </c>
      <c r="I20" s="43" t="str">
        <f ca="1">IF(SUMPRODUCT((Fixtures!$A$2:$A$381=$B20)*(Fixtures!$B$2:$B$381=I$2)*(Fixtures!$W$2:$W$381))=3, "W", IF(SUMPRODUCT((Fixtures!$A$2:$A$381=$B20)*(Fixtures!$B$2:$B$381=I$2)*(Fixtures!$W$2:$W$381))=1, "D", "L"))</f>
        <v>W</v>
      </c>
      <c r="J20" s="43" t="str">
        <f ca="1">IF(SUMPRODUCT((Fixtures!$A$2:$A$381=$B20)*(Fixtures!$B$2:$B$381=J$2)*(Fixtures!$W$2:$W$381))=3, "W", IF(SUMPRODUCT((Fixtures!$A$2:$A$381=$B20)*(Fixtures!$B$2:$B$381=J$2)*(Fixtures!$W$2:$W$381))=1, "D", "L"))</f>
        <v>D</v>
      </c>
      <c r="K20" s="43" t="str">
        <f ca="1">IF(SUMPRODUCT((Fixtures!$A$2:$A$381=$B20)*(Fixtures!$B$2:$B$381=K$2)*(Fixtures!$W$2:$W$381))=3, "W", IF(SUMPRODUCT((Fixtures!$A$2:$A$381=$B20)*(Fixtures!$B$2:$B$381=K$2)*(Fixtures!$W$2:$W$381))=1, "D", "L"))</f>
        <v>W</v>
      </c>
      <c r="L20" s="43" t="str">
        <f ca="1">IF(SUMPRODUCT((Fixtures!$A$2:$A$381=$B20)*(Fixtures!$B$2:$B$381=L$2)*(Fixtures!$W$2:$W$381))=3, "W", IF(SUMPRODUCT((Fixtures!$A$2:$A$381=$B20)*(Fixtures!$B$2:$B$381=L$2)*(Fixtures!$W$2:$W$381))=1, "D", "L"))</f>
        <v>W</v>
      </c>
      <c r="M20" s="43" t="str">
        <f ca="1">IF(SUMPRODUCT((Fixtures!$A$2:$A$381=$B20)*(Fixtures!$B$2:$B$381=M$2)*(Fixtures!$W$2:$W$381))=3, "W", IF(SUMPRODUCT((Fixtures!$A$2:$A$381=$B20)*(Fixtures!$B$2:$B$381=M$2)*(Fixtures!$W$2:$W$381))=1, "D", "L"))</f>
        <v>W</v>
      </c>
      <c r="N20" s="43" t="str">
        <f ca="1">IF(SUMPRODUCT((Fixtures!$A$2:$A$381=$B20)*(Fixtures!$B$2:$B$381=N$2)*(Fixtures!$W$2:$W$381))=3, "W", IF(SUMPRODUCT((Fixtures!$A$2:$A$381=$B20)*(Fixtures!$B$2:$B$381=N$2)*(Fixtures!$W$2:$W$381))=1, "D", "L"))</f>
        <v>W</v>
      </c>
      <c r="O20" s="43" t="str">
        <f ca="1">IF(SUMPRODUCT((Fixtures!$A$2:$A$381=$B20)*(Fixtures!$B$2:$B$381=O$2)*(Fixtures!$W$2:$W$381))=3, "W", IF(SUMPRODUCT((Fixtures!$A$2:$A$381=$B20)*(Fixtures!$B$2:$B$381=O$2)*(Fixtures!$W$2:$W$381))=1, "D", "L"))</f>
        <v>W</v>
      </c>
      <c r="P20" s="43" t="str">
        <f ca="1">IF(SUMPRODUCT((Fixtures!$A$2:$A$381=$B20)*(Fixtures!$B$2:$B$381=P$2)*(Fixtures!$W$2:$W$381))=3, "W", IF(SUMPRODUCT((Fixtures!$A$2:$A$381=$B20)*(Fixtures!$B$2:$B$381=P$2)*(Fixtures!$W$2:$W$381))=1, "D", "L"))</f>
        <v>W</v>
      </c>
      <c r="Q20" s="43" t="str">
        <f ca="1">IF(SUMPRODUCT((Fixtures!$A$2:$A$381=$B20)*(Fixtures!$B$2:$B$381=Q$2)*(Fixtures!$W$2:$W$381))=3, "W", IF(SUMPRODUCT((Fixtures!$A$2:$A$381=$B20)*(Fixtures!$B$2:$B$381=Q$2)*(Fixtures!$W$2:$W$381))=1, "D", "L"))</f>
        <v>D</v>
      </c>
      <c r="R20" s="43" t="str">
        <f ca="1">IF(SUMPRODUCT((Fixtures!$A$2:$A$381=$B20)*(Fixtures!$B$2:$B$381=R$2)*(Fixtures!$W$2:$W$381))=3, "W", IF(SUMPRODUCT((Fixtures!$A$2:$A$381=$B20)*(Fixtures!$B$2:$B$381=R$2)*(Fixtures!$W$2:$W$381))=1, "D", "L"))</f>
        <v>W</v>
      </c>
      <c r="S20" s="43" t="str">
        <f ca="1">IF(SUMPRODUCT((Fixtures!$A$2:$A$381=$B20)*(Fixtures!$B$2:$B$381=S$2)*(Fixtures!$W$2:$W$381))=3, "W", IF(SUMPRODUCT((Fixtures!$A$2:$A$381=$B20)*(Fixtures!$B$2:$B$381=S$2)*(Fixtures!$W$2:$W$381))=1, "D", "L"))</f>
        <v>W</v>
      </c>
      <c r="T20" s="42"/>
      <c r="U20" s="43" t="str">
        <f ca="1">IF(SUMPRODUCT((Fixtures!$A$2:$A$381=$B20)*(Fixtures!$B$2:$B$381=U$2)*(Fixtures!$W$2:$W$381))=3, "W", IF(SUMPRODUCT((Fixtures!$A$2:$A$381=$B20)*(Fixtures!$B$2:$B$381=U$2)*(Fixtures!$W$2:$W$381))=1, "D", "L"))</f>
        <v>W</v>
      </c>
      <c r="V20" s="43" t="str">
        <f ca="1">IF(SUMPRODUCT((Fixtures!$A$2:$A$381=$B20)*(Fixtures!$B$2:$B$381=V$2)*(Fixtures!$W$2:$W$381))=3, "W", IF(SUMPRODUCT((Fixtures!$A$2:$A$381=$B20)*(Fixtures!$B$2:$B$381=V$2)*(Fixtures!$W$2:$W$381))=1, "D", "L"))</f>
        <v>W</v>
      </c>
    </row>
    <row r="21" spans="2:22" x14ac:dyDescent="0.3">
      <c r="B21" s="40" t="s">
        <v>4</v>
      </c>
      <c r="C21" s="43" t="str">
        <f ca="1">IF(SUMPRODUCT((Fixtures!$A$2:$A$381=$B21)*(Fixtures!$B$2:$B$381=C$2)*(Fixtures!$W$2:$W$381))=3, "W", IF(SUMPRODUCT((Fixtures!$A$2:$A$381=$B21)*(Fixtures!$B$2:$B$381=C$2)*(Fixtures!$W$2:$W$381))=1, "D", "L"))</f>
        <v>D</v>
      </c>
      <c r="D21" s="43" t="str">
        <f ca="1">IF(SUMPRODUCT((Fixtures!$A$2:$A$381=$B21)*(Fixtures!$B$2:$B$381=D$2)*(Fixtures!$W$2:$W$381))=3, "W", IF(SUMPRODUCT((Fixtures!$A$2:$A$381=$B21)*(Fixtures!$B$2:$B$381=D$2)*(Fixtures!$W$2:$W$381))=1, "D", "L"))</f>
        <v>L</v>
      </c>
      <c r="E21" s="43" t="str">
        <f ca="1">IF(SUMPRODUCT((Fixtures!$A$2:$A$381=$B21)*(Fixtures!$B$2:$B$381=E$2)*(Fixtures!$W$2:$W$381))=3, "W", IF(SUMPRODUCT((Fixtures!$A$2:$A$381=$B21)*(Fixtures!$B$2:$B$381=E$2)*(Fixtures!$W$2:$W$381))=1, "D", "L"))</f>
        <v>L</v>
      </c>
      <c r="F21" s="43" t="str">
        <f ca="1">IF(SUMPRODUCT((Fixtures!$A$2:$A$381=$B21)*(Fixtures!$B$2:$B$381=F$2)*(Fixtures!$W$2:$W$381))=3, "W", IF(SUMPRODUCT((Fixtures!$A$2:$A$381=$B21)*(Fixtures!$B$2:$B$381=F$2)*(Fixtures!$W$2:$W$381))=1, "D", "L"))</f>
        <v>L</v>
      </c>
      <c r="G21" s="43" t="str">
        <f ca="1">IF(SUMPRODUCT((Fixtures!$A$2:$A$381=$B21)*(Fixtures!$B$2:$B$381=G$2)*(Fixtures!$W$2:$W$381))=3, "W", IF(SUMPRODUCT((Fixtures!$A$2:$A$381=$B21)*(Fixtures!$B$2:$B$381=G$2)*(Fixtures!$W$2:$W$381))=1, "D", "L"))</f>
        <v>L</v>
      </c>
      <c r="H21" s="43" t="str">
        <f ca="1">IF(SUMPRODUCT((Fixtures!$A$2:$A$381=$B21)*(Fixtures!$B$2:$B$381=H$2)*(Fixtures!$W$2:$W$381))=3, "W", IF(SUMPRODUCT((Fixtures!$A$2:$A$381=$B21)*(Fixtures!$B$2:$B$381=H$2)*(Fixtures!$W$2:$W$381))=1, "D", "L"))</f>
        <v>D</v>
      </c>
      <c r="I21" s="43" t="str">
        <f ca="1">IF(SUMPRODUCT((Fixtures!$A$2:$A$381=$B21)*(Fixtures!$B$2:$B$381=I$2)*(Fixtures!$W$2:$W$381))=3, "W", IF(SUMPRODUCT((Fixtures!$A$2:$A$381=$B21)*(Fixtures!$B$2:$B$381=I$2)*(Fixtures!$W$2:$W$381))=1, "D", "L"))</f>
        <v>L</v>
      </c>
      <c r="J21" s="43" t="str">
        <f ca="1">IF(SUMPRODUCT((Fixtures!$A$2:$A$381=$B21)*(Fixtures!$B$2:$B$381=J$2)*(Fixtures!$W$2:$W$381))=3, "W", IF(SUMPRODUCT((Fixtures!$A$2:$A$381=$B21)*(Fixtures!$B$2:$B$381=J$2)*(Fixtures!$W$2:$W$381))=1, "D", "L"))</f>
        <v>D</v>
      </c>
      <c r="K21" s="43" t="str">
        <f ca="1">IF(SUMPRODUCT((Fixtures!$A$2:$A$381=$B21)*(Fixtures!$B$2:$B$381=K$2)*(Fixtures!$W$2:$W$381))=3, "W", IF(SUMPRODUCT((Fixtures!$A$2:$A$381=$B21)*(Fixtures!$B$2:$B$381=K$2)*(Fixtures!$W$2:$W$381))=1, "D", "L"))</f>
        <v>W</v>
      </c>
      <c r="L21" s="43" t="str">
        <f ca="1">IF(SUMPRODUCT((Fixtures!$A$2:$A$381=$B21)*(Fixtures!$B$2:$B$381=L$2)*(Fixtures!$W$2:$W$381))=3, "W", IF(SUMPRODUCT((Fixtures!$A$2:$A$381=$B21)*(Fixtures!$B$2:$B$381=L$2)*(Fixtures!$W$2:$W$381))=1, "D", "L"))</f>
        <v>L</v>
      </c>
      <c r="M21" s="43" t="str">
        <f ca="1">IF(SUMPRODUCT((Fixtures!$A$2:$A$381=$B21)*(Fixtures!$B$2:$B$381=M$2)*(Fixtures!$W$2:$W$381))=3, "W", IF(SUMPRODUCT((Fixtures!$A$2:$A$381=$B21)*(Fixtures!$B$2:$B$381=M$2)*(Fixtures!$W$2:$W$381))=1, "D", "L"))</f>
        <v>D</v>
      </c>
      <c r="N21" s="43" t="str">
        <f ca="1">IF(SUMPRODUCT((Fixtures!$A$2:$A$381=$B21)*(Fixtures!$B$2:$B$381=N$2)*(Fixtures!$W$2:$W$381))=3, "W", IF(SUMPRODUCT((Fixtures!$A$2:$A$381=$B21)*(Fixtures!$B$2:$B$381=N$2)*(Fixtures!$W$2:$W$381))=1, "D", "L"))</f>
        <v>D</v>
      </c>
      <c r="O21" s="43" t="str">
        <f ca="1">IF(SUMPRODUCT((Fixtures!$A$2:$A$381=$B21)*(Fixtures!$B$2:$B$381=O$2)*(Fixtures!$W$2:$W$381))=3, "W", IF(SUMPRODUCT((Fixtures!$A$2:$A$381=$B21)*(Fixtures!$B$2:$B$381=O$2)*(Fixtures!$W$2:$W$381))=1, "D", "L"))</f>
        <v>L</v>
      </c>
      <c r="P21" s="43" t="str">
        <f ca="1">IF(SUMPRODUCT((Fixtures!$A$2:$A$381=$B21)*(Fixtures!$B$2:$B$381=P$2)*(Fixtures!$W$2:$W$381))=3, "W", IF(SUMPRODUCT((Fixtures!$A$2:$A$381=$B21)*(Fixtures!$B$2:$B$381=P$2)*(Fixtures!$W$2:$W$381))=1, "D", "L"))</f>
        <v>L</v>
      </c>
      <c r="Q21" s="43" t="str">
        <f ca="1">IF(SUMPRODUCT((Fixtures!$A$2:$A$381=$B21)*(Fixtures!$B$2:$B$381=Q$2)*(Fixtures!$W$2:$W$381))=3, "W", IF(SUMPRODUCT((Fixtures!$A$2:$A$381=$B21)*(Fixtures!$B$2:$B$381=Q$2)*(Fixtures!$W$2:$W$381))=1, "D", "L"))</f>
        <v>D</v>
      </c>
      <c r="R21" s="43" t="str">
        <f ca="1">IF(SUMPRODUCT((Fixtures!$A$2:$A$381=$B21)*(Fixtures!$B$2:$B$381=R$2)*(Fixtures!$W$2:$W$381))=3, "W", IF(SUMPRODUCT((Fixtures!$A$2:$A$381=$B21)*(Fixtures!$B$2:$B$381=R$2)*(Fixtures!$W$2:$W$381))=1, "D", "L"))</f>
        <v>W</v>
      </c>
      <c r="S21" s="43" t="str">
        <f ca="1">IF(SUMPRODUCT((Fixtures!$A$2:$A$381=$B21)*(Fixtures!$B$2:$B$381=S$2)*(Fixtures!$W$2:$W$381))=3, "W", IF(SUMPRODUCT((Fixtures!$A$2:$A$381=$B21)*(Fixtures!$B$2:$B$381=S$2)*(Fixtures!$W$2:$W$381))=1, "D", "L"))</f>
        <v>D</v>
      </c>
      <c r="T21" s="43" t="str">
        <f ca="1">IF(SUMPRODUCT((Fixtures!$A$2:$A$381=$B21)*(Fixtures!$B$2:$B$381=T$2)*(Fixtures!$W$2:$W$381))=3, "W", IF(SUMPRODUCT((Fixtures!$A$2:$A$381=$B21)*(Fixtures!$B$2:$B$381=T$2)*(Fixtures!$W$2:$W$381))=1, "D", "L"))</f>
        <v>L</v>
      </c>
      <c r="U21" s="42"/>
      <c r="V21" s="43" t="str">
        <f ca="1">IF(SUMPRODUCT((Fixtures!$A$2:$A$381=$B21)*(Fixtures!$B$2:$B$381=V$2)*(Fixtures!$W$2:$W$381))=3, "W", IF(SUMPRODUCT((Fixtures!$A$2:$A$381=$B21)*(Fixtures!$B$2:$B$381=V$2)*(Fixtures!$W$2:$W$381))=1, "D", "L"))</f>
        <v>W</v>
      </c>
    </row>
    <row r="22" spans="2:22" x14ac:dyDescent="0.3">
      <c r="B22" s="41" t="s">
        <v>5</v>
      </c>
      <c r="C22" s="43" t="str">
        <f ca="1">IF(SUMPRODUCT((Fixtures!$A$2:$A$381=$B22)*(Fixtures!$B$2:$B$381=C$2)*(Fixtures!$W$2:$W$381))=3, "W", IF(SUMPRODUCT((Fixtures!$A$2:$A$381=$B22)*(Fixtures!$B$2:$B$381=C$2)*(Fixtures!$W$2:$W$381))=1, "D", "L"))</f>
        <v>W</v>
      </c>
      <c r="D22" s="43" t="str">
        <f ca="1">IF(SUMPRODUCT((Fixtures!$A$2:$A$381=$B22)*(Fixtures!$B$2:$B$381=D$2)*(Fixtures!$W$2:$W$381))=3, "W", IF(SUMPRODUCT((Fixtures!$A$2:$A$381=$B22)*(Fixtures!$B$2:$B$381=D$2)*(Fixtures!$W$2:$W$381))=1, "D", "L"))</f>
        <v>W</v>
      </c>
      <c r="E22" s="43" t="str">
        <f ca="1">IF(SUMPRODUCT((Fixtures!$A$2:$A$381=$B22)*(Fixtures!$B$2:$B$381=E$2)*(Fixtures!$W$2:$W$381))=3, "W", IF(SUMPRODUCT((Fixtures!$A$2:$A$381=$B22)*(Fixtures!$B$2:$B$381=E$2)*(Fixtures!$W$2:$W$381))=1, "D", "L"))</f>
        <v>D</v>
      </c>
      <c r="F22" s="43" t="str">
        <f ca="1">IF(SUMPRODUCT((Fixtures!$A$2:$A$381=$B22)*(Fixtures!$B$2:$B$381=F$2)*(Fixtures!$W$2:$W$381))=3, "W", IF(SUMPRODUCT((Fixtures!$A$2:$A$381=$B22)*(Fixtures!$B$2:$B$381=F$2)*(Fixtures!$W$2:$W$381))=1, "D", "L"))</f>
        <v>D</v>
      </c>
      <c r="G22" s="43" t="str">
        <f ca="1">IF(SUMPRODUCT((Fixtures!$A$2:$A$381=$B22)*(Fixtures!$B$2:$B$381=G$2)*(Fixtures!$W$2:$W$381))=3, "W", IF(SUMPRODUCT((Fixtures!$A$2:$A$381=$B22)*(Fixtures!$B$2:$B$381=G$2)*(Fixtures!$W$2:$W$381))=1, "D", "L"))</f>
        <v>L</v>
      </c>
      <c r="H22" s="43" t="str">
        <f ca="1">IF(SUMPRODUCT((Fixtures!$A$2:$A$381=$B22)*(Fixtures!$B$2:$B$381=H$2)*(Fixtures!$W$2:$W$381))=3, "W", IF(SUMPRODUCT((Fixtures!$A$2:$A$381=$B22)*(Fixtures!$B$2:$B$381=H$2)*(Fixtures!$W$2:$W$381))=1, "D", "L"))</f>
        <v>W</v>
      </c>
      <c r="I22" s="43" t="str">
        <f ca="1">IF(SUMPRODUCT((Fixtures!$A$2:$A$381=$B22)*(Fixtures!$B$2:$B$381=I$2)*(Fixtures!$W$2:$W$381))=3, "W", IF(SUMPRODUCT((Fixtures!$A$2:$A$381=$B22)*(Fixtures!$B$2:$B$381=I$2)*(Fixtures!$W$2:$W$381))=1, "D", "L"))</f>
        <v>D</v>
      </c>
      <c r="J22" s="43" t="str">
        <f ca="1">IF(SUMPRODUCT((Fixtures!$A$2:$A$381=$B22)*(Fixtures!$B$2:$B$381=J$2)*(Fixtures!$W$2:$W$381))=3, "W", IF(SUMPRODUCT((Fixtures!$A$2:$A$381=$B22)*(Fixtures!$B$2:$B$381=J$2)*(Fixtures!$W$2:$W$381))=1, "D", "L"))</f>
        <v>D</v>
      </c>
      <c r="K22" s="43" t="str">
        <f ca="1">IF(SUMPRODUCT((Fixtures!$A$2:$A$381=$B22)*(Fixtures!$B$2:$B$381=K$2)*(Fixtures!$W$2:$W$381))=3, "W", IF(SUMPRODUCT((Fixtures!$A$2:$A$381=$B22)*(Fixtures!$B$2:$B$381=K$2)*(Fixtures!$W$2:$W$381))=1, "D", "L"))</f>
        <v>L</v>
      </c>
      <c r="L22" s="43" t="str">
        <f ca="1">IF(SUMPRODUCT((Fixtures!$A$2:$A$381=$B22)*(Fixtures!$B$2:$B$381=L$2)*(Fixtures!$W$2:$W$381))=3, "W", IF(SUMPRODUCT((Fixtures!$A$2:$A$381=$B22)*(Fixtures!$B$2:$B$381=L$2)*(Fixtures!$W$2:$W$381))=1, "D", "L"))</f>
        <v>D</v>
      </c>
      <c r="M22" s="43" t="str">
        <f ca="1">IF(SUMPRODUCT((Fixtures!$A$2:$A$381=$B22)*(Fixtures!$B$2:$B$381=M$2)*(Fixtures!$W$2:$W$381))=3, "W", IF(SUMPRODUCT((Fixtures!$A$2:$A$381=$B22)*(Fixtures!$B$2:$B$381=M$2)*(Fixtures!$W$2:$W$381))=1, "D", "L"))</f>
        <v>W</v>
      </c>
      <c r="N22" s="43" t="str">
        <f ca="1">IF(SUMPRODUCT((Fixtures!$A$2:$A$381=$B22)*(Fixtures!$B$2:$B$381=N$2)*(Fixtures!$W$2:$W$381))=3, "W", IF(SUMPRODUCT((Fixtures!$A$2:$A$381=$B22)*(Fixtures!$B$2:$B$381=N$2)*(Fixtures!$W$2:$W$381))=1, "D", "L"))</f>
        <v>W</v>
      </c>
      <c r="O22" s="43" t="str">
        <f ca="1">IF(SUMPRODUCT((Fixtures!$A$2:$A$381=$B22)*(Fixtures!$B$2:$B$381=O$2)*(Fixtures!$W$2:$W$381))=3, "W", IF(SUMPRODUCT((Fixtures!$A$2:$A$381=$B22)*(Fixtures!$B$2:$B$381=O$2)*(Fixtures!$W$2:$W$381))=1, "D", "L"))</f>
        <v>W</v>
      </c>
      <c r="P22" s="43" t="str">
        <f ca="1">IF(SUMPRODUCT((Fixtures!$A$2:$A$381=$B22)*(Fixtures!$B$2:$B$381=P$2)*(Fixtures!$W$2:$W$381))=3, "W", IF(SUMPRODUCT((Fixtures!$A$2:$A$381=$B22)*(Fixtures!$B$2:$B$381=P$2)*(Fixtures!$W$2:$W$381))=1, "D", "L"))</f>
        <v>D</v>
      </c>
      <c r="Q22" s="43" t="str">
        <f ca="1">IF(SUMPRODUCT((Fixtures!$A$2:$A$381=$B22)*(Fixtures!$B$2:$B$381=Q$2)*(Fixtures!$W$2:$W$381))=3, "W", IF(SUMPRODUCT((Fixtures!$A$2:$A$381=$B22)*(Fixtures!$B$2:$B$381=Q$2)*(Fixtures!$W$2:$W$381))=1, "D", "L"))</f>
        <v>W</v>
      </c>
      <c r="R22" s="43" t="str">
        <f ca="1">IF(SUMPRODUCT((Fixtures!$A$2:$A$381=$B22)*(Fixtures!$B$2:$B$381=R$2)*(Fixtures!$W$2:$W$381))=3, "W", IF(SUMPRODUCT((Fixtures!$A$2:$A$381=$B22)*(Fixtures!$B$2:$B$381=R$2)*(Fixtures!$W$2:$W$381))=1, "D", "L"))</f>
        <v>D</v>
      </c>
      <c r="S22" s="43" t="str">
        <f ca="1">IF(SUMPRODUCT((Fixtures!$A$2:$A$381=$B22)*(Fixtures!$B$2:$B$381=S$2)*(Fixtures!$W$2:$W$381))=3, "W", IF(SUMPRODUCT((Fixtures!$A$2:$A$381=$B22)*(Fixtures!$B$2:$B$381=S$2)*(Fixtures!$W$2:$W$381))=1, "D", "L"))</f>
        <v>W</v>
      </c>
      <c r="T22" s="43" t="str">
        <f ca="1">IF(SUMPRODUCT((Fixtures!$A$2:$A$381=$B22)*(Fixtures!$B$2:$B$381=T$2)*(Fixtures!$W$2:$W$381))=3, "W", IF(SUMPRODUCT((Fixtures!$A$2:$A$381=$B22)*(Fixtures!$B$2:$B$381=T$2)*(Fixtures!$W$2:$W$381))=1, "D", "L"))</f>
        <v>L</v>
      </c>
      <c r="U22" s="43" t="str">
        <f ca="1">IF(SUMPRODUCT((Fixtures!$A$2:$A$381=$B22)*(Fixtures!$B$2:$B$381=U$2)*(Fixtures!$W$2:$W$381))=3, "W", IF(SUMPRODUCT((Fixtures!$A$2:$A$381=$B22)*(Fixtures!$B$2:$B$381=U$2)*(Fixtures!$W$2:$W$381))=1, "D", "L"))</f>
        <v>W</v>
      </c>
      <c r="V22" s="42"/>
    </row>
    <row r="23" spans="2:22" s="17" customFormat="1" x14ac:dyDescent="0.3"/>
    <row r="24" spans="2:22" s="17" customFormat="1" x14ac:dyDescent="0.3"/>
    <row r="25" spans="2:22" s="17" customFormat="1" x14ac:dyDescent="0.3"/>
    <row r="26" spans="2:22" s="17" customFormat="1" x14ac:dyDescent="0.3"/>
    <row r="27" spans="2:22" s="17" customFormat="1" x14ac:dyDescent="0.3"/>
    <row r="28" spans="2:22" s="17" customFormat="1" x14ac:dyDescent="0.3"/>
    <row r="29" spans="2:22" s="17" customFormat="1" x14ac:dyDescent="0.3"/>
    <row r="30" spans="2:22" s="17" customFormat="1" x14ac:dyDescent="0.3"/>
    <row r="31" spans="2:22" s="17" customFormat="1" x14ac:dyDescent="0.3"/>
    <row r="32" spans="2:22" s="17" customFormat="1" x14ac:dyDescent="0.3"/>
    <row r="33" s="17" customFormat="1" x14ac:dyDescent="0.3"/>
    <row r="34" s="17" customFormat="1" x14ac:dyDescent="0.3"/>
    <row r="35" s="17" customFormat="1" x14ac:dyDescent="0.3"/>
    <row r="36" s="17" customFormat="1" x14ac:dyDescent="0.3"/>
    <row r="37" s="17" customFormat="1" x14ac:dyDescent="0.3"/>
    <row r="38" s="17" customFormat="1" x14ac:dyDescent="0.3"/>
    <row r="39" s="17" customFormat="1" x14ac:dyDescent="0.3"/>
    <row r="40" s="17" customFormat="1" x14ac:dyDescent="0.3"/>
    <row r="41" s="17" customFormat="1" x14ac:dyDescent="0.3"/>
    <row r="42" s="17" customFormat="1" x14ac:dyDescent="0.3"/>
    <row r="43" s="17" customFormat="1" x14ac:dyDescent="0.3"/>
    <row r="44" s="17" customFormat="1" x14ac:dyDescent="0.3"/>
    <row r="45" s="17" customFormat="1" x14ac:dyDescent="0.3"/>
    <row r="46" s="17" customFormat="1" x14ac:dyDescent="0.3"/>
    <row r="47" s="17" customFormat="1" x14ac:dyDescent="0.3"/>
    <row r="48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="17" customFormat="1" x14ac:dyDescent="0.3"/>
    <row r="178" s="17" customFormat="1" x14ac:dyDescent="0.3"/>
    <row r="179" s="17" customFormat="1" x14ac:dyDescent="0.3"/>
    <row r="180" s="17" customFormat="1" x14ac:dyDescent="0.3"/>
  </sheetData>
  <sheetProtection password="D1D7" sheet="1" objects="1" scenarios="1" selectLockedCells="1" selectUnlockedCells="1"/>
  <conditionalFormatting sqref="C3:V22">
    <cfRule type="cellIs" dxfId="2" priority="1" operator="equal">
      <formula>"L"</formula>
    </cfRule>
    <cfRule type="cellIs" dxfId="1" priority="2" operator="equal">
      <formula>"D"</formula>
    </cfRule>
    <cfRule type="cellIs" dxfId="0" priority="3" operator="equal">
      <formula>"W"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</vt:lpstr>
      <vt:lpstr>Fixtures</vt:lpstr>
      <vt:lpstr>Results</vt:lpstr>
      <vt:lpstr>Form</vt:lpstr>
      <vt:lpstr>Grid</vt:lpstr>
    </vt:vector>
  </TitlesOfParts>
  <Company>University of Stirling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J Worton</dc:creator>
  <cp:lastModifiedBy>Adrian J Worton</cp:lastModifiedBy>
  <dcterms:created xsi:type="dcterms:W3CDTF">2014-08-09T13:44:19Z</dcterms:created>
  <dcterms:modified xsi:type="dcterms:W3CDTF">2014-08-13T12:51:56Z</dcterms:modified>
</cp:coreProperties>
</file>